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tecmx-my.sharepoint.com/personal/aleida_glezcueto_tec_mx/Documents/@Documentos/Raw Case Valor Compartido/Tortillas Regias/Finales/"/>
    </mc:Choice>
  </mc:AlternateContent>
  <xr:revisionPtr revIDLastSave="40" documentId="8_{A9ED561E-67A7-4B1A-8666-A9C3520A89A3}" xr6:coauthVersionLast="47" xr6:coauthVersionMax="47" xr10:uidLastSave="{C7736335-5AAB-4852-9606-E7C2CDF43F09}"/>
  <bookViews>
    <workbookView xWindow="28680" yWindow="-120" windowWidth="25440" windowHeight="15270" activeTab="1" xr2:uid="{00000000-000D-0000-FFFF-FFFF00000000}"/>
  </bookViews>
  <sheets>
    <sheet name="Supuestos (estudiantes)" sheetId="2" r:id="rId1"/>
    <sheet name="Información  para la proyección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5" i="3" l="1"/>
  <c r="D92" i="3"/>
  <c r="C92" i="3"/>
  <c r="O43" i="3"/>
  <c r="R66" i="3" l="1"/>
  <c r="M74" i="3"/>
  <c r="M79" i="3" s="1"/>
  <c r="M73" i="3"/>
  <c r="M78" i="3" s="1"/>
  <c r="M72" i="3"/>
  <c r="M77" i="3" s="1"/>
  <c r="G80" i="3"/>
  <c r="G69" i="3"/>
  <c r="G67" i="3"/>
  <c r="T66" i="3"/>
  <c r="U66" i="3"/>
  <c r="S66" i="3"/>
  <c r="A29" i="3"/>
  <c r="A34" i="3" s="1"/>
  <c r="A30" i="3"/>
  <c r="A35" i="3" s="1"/>
  <c r="A28" i="3"/>
  <c r="A33" i="3" s="1"/>
  <c r="F21" i="3"/>
  <c r="F40" i="3" s="1"/>
  <c r="G21" i="3"/>
  <c r="G40" i="3" s="1"/>
  <c r="E21" i="3"/>
  <c r="G68" i="3" l="1"/>
  <c r="P8" i="3"/>
  <c r="P42" i="3" s="1"/>
  <c r="Q8" i="3"/>
  <c r="Q42" i="3" s="1"/>
  <c r="O8" i="3"/>
  <c r="O42" i="3" s="1"/>
  <c r="V24" i="3"/>
  <c r="U24" i="3"/>
  <c r="T24" i="3"/>
  <c r="R21" i="3"/>
  <c r="G66" i="3" l="1"/>
  <c r="G70" i="3" s="1"/>
  <c r="E25" i="3" l="1"/>
  <c r="G9" i="3"/>
  <c r="G79" i="3" s="1"/>
  <c r="F26" i="3" l="1"/>
  <c r="G14" i="3"/>
  <c r="G12" i="3"/>
  <c r="G10" i="3"/>
  <c r="G60" i="3" l="1"/>
  <c r="G63" i="3" s="1"/>
  <c r="G77" i="3"/>
  <c r="G11" i="3"/>
  <c r="G13" i="3" s="1"/>
  <c r="G15" i="3" s="1"/>
  <c r="G76" i="3" l="1"/>
  <c r="G58" i="3"/>
  <c r="G16" i="3" l="1"/>
  <c r="G78" i="3" l="1"/>
  <c r="G17" i="3"/>
  <c r="G81" i="3" l="1"/>
  <c r="G88" i="3" l="1"/>
  <c r="G86" i="3" s="1"/>
  <c r="G90" i="3" s="1"/>
  <c r="G57" i="3" l="1"/>
  <c r="E92" i="3"/>
  <c r="F92" i="3" l="1"/>
  <c r="G56" i="3"/>
  <c r="G73" i="3" l="1"/>
  <c r="G92" i="3" s="1"/>
</calcChain>
</file>

<file path=xl/sharedStrings.xml><?xml version="1.0" encoding="utf-8"?>
<sst xmlns="http://schemas.openxmlformats.org/spreadsheetml/2006/main" count="269" uniqueCount="242">
  <si>
    <t>Información general del caso:</t>
  </si>
  <si>
    <t>Impacto</t>
  </si>
  <si>
    <t>*</t>
  </si>
  <si>
    <t>De acuerdo a los eventos pronosticados en la empresa estima los siguientes proyecciones de ventas para los años:</t>
  </si>
  <si>
    <t xml:space="preserve">* </t>
  </si>
  <si>
    <t>De los conceptos de RIF Resultado integral de financiamiento:</t>
  </si>
  <si>
    <t xml:space="preserve">Otros productos y gastos </t>
  </si>
  <si>
    <t xml:space="preserve">Suponga no hubo otros productos ni otros gastos </t>
  </si>
  <si>
    <t>Gasto por impuestos</t>
  </si>
  <si>
    <t>Información para proyectar el flujo de efectivo:</t>
  </si>
  <si>
    <t xml:space="preserve">$ de Ventas </t>
  </si>
  <si>
    <t>$ Pagos Costo</t>
  </si>
  <si>
    <t>$ Gastos generales</t>
  </si>
  <si>
    <t>$ Gastos financieros</t>
  </si>
  <si>
    <t>De los gastos financieros se pagan en el año</t>
  </si>
  <si>
    <t>$ Gasto por impuestos</t>
  </si>
  <si>
    <t>$ Pago de deuda</t>
  </si>
  <si>
    <t>$ Saldo mínimo de efectivo</t>
  </si>
  <si>
    <t>$ Cuentas por cobrar</t>
  </si>
  <si>
    <t>Inicio año</t>
  </si>
  <si>
    <t>De las cuentas por cobrar a clientes al día último del año se cobrarán al empezar el siguiente año</t>
  </si>
  <si>
    <t>$ Cuentas por pagar</t>
  </si>
  <si>
    <t>De las cuentas por pagar a proveedores al día último del año se pagarán inicios del siguiente año</t>
  </si>
  <si>
    <t>Información para la Evidencia:</t>
  </si>
  <si>
    <t>Deben proyectar la rotación de inventarios, CxP y CxC teniendo en cuenta lo siguiente (calcular medias ponderadas y no promedios lineales)</t>
  </si>
  <si>
    <t>Para proyectar Activo Circulante y Pasivo Circulante</t>
  </si>
  <si>
    <t>PASIVO CIRCULANTE</t>
  </si>
  <si>
    <t>Saldo mínimo de efectivo</t>
  </si>
  <si>
    <t>Proveedores</t>
  </si>
  <si>
    <t>se mantiene el valor</t>
  </si>
  <si>
    <t>Clientes</t>
  </si>
  <si>
    <t>Almacén (inventario)</t>
  </si>
  <si>
    <t>Recomendar del Equipo de diseño del RAW CASE, los profesores recomendamos:</t>
  </si>
  <si>
    <t>Bases de datos de Biblioteca digital del Tec de Monterrey</t>
  </si>
  <si>
    <t>Estados financieros:</t>
  </si>
  <si>
    <t>Infosel financiero</t>
  </si>
  <si>
    <t>EMIS</t>
  </si>
  <si>
    <t>S&amp;P Capital IQ</t>
  </si>
  <si>
    <t>Reportes de pronósticos:</t>
  </si>
  <si>
    <t>Passport Euromonitor</t>
  </si>
  <si>
    <t>Inversión</t>
  </si>
  <si>
    <t>Ver el crecimiento estimado de las ventas sin  el nuevo cliente en la informacion del raw case.</t>
  </si>
  <si>
    <t>Se debe investigar el costo de las certificaciones a obtener e incluirlo en el flujo</t>
  </si>
  <si>
    <t>En relación a las cuentas por pagar: La situación de las cuentas por pagar no se modifica, a pear que aumentarian las compras la situación con los proveedores está siendo complicada en cuanto al cumplimiento de los plazos de entrega de aquellos de los que se requiere certificacion</t>
  </si>
  <si>
    <t>compras</t>
  </si>
  <si>
    <t>Impuestos  por Pagar</t>
  </si>
  <si>
    <t xml:space="preserve">anticipos de clientes </t>
  </si>
  <si>
    <t xml:space="preserve">creditos bancarios a corto plazo, </t>
  </si>
  <si>
    <t>Gastos admon y ventas</t>
  </si>
  <si>
    <t xml:space="preserve">Los gastos generales representarán el 10% de las ventas netas </t>
  </si>
  <si>
    <t>Costo Integral financiamiento</t>
  </si>
  <si>
    <t xml:space="preserve">Representa el 38% de la Utilidad antes de impuestos </t>
  </si>
  <si>
    <t xml:space="preserve">Del total de compras, el 89.5% se paga en el año y el 10.5% en el año siguiente. </t>
  </si>
  <si>
    <t>Las compras representan el 80 % del costo de ventas, el 13% es de GIF y el 7% de MOD</t>
  </si>
  <si>
    <t>ACTIVOS</t>
  </si>
  <si>
    <t>ACTIVOS CIRCULANTES</t>
  </si>
  <si>
    <t>Efectivo en banco</t>
  </si>
  <si>
    <t>CxC a Clientes</t>
  </si>
  <si>
    <t>Inventario</t>
  </si>
  <si>
    <t xml:space="preserve">    materia prima</t>
  </si>
  <si>
    <t xml:space="preserve">    productos en proceso</t>
  </si>
  <si>
    <t xml:space="preserve">    produccion terminada</t>
  </si>
  <si>
    <t>ACTIVOS FIJOS</t>
  </si>
  <si>
    <t xml:space="preserve">   depreciacion del período</t>
  </si>
  <si>
    <t>maquinarias, muebles, equipos</t>
  </si>
  <si>
    <t>ACTIVO FIJO NETO</t>
  </si>
  <si>
    <t xml:space="preserve"> </t>
  </si>
  <si>
    <t>TOTAL ACTIVOS</t>
  </si>
  <si>
    <t>CxP a Proveedores</t>
  </si>
  <si>
    <t>C x P diversas</t>
  </si>
  <si>
    <t>Impuestos por Pagar</t>
  </si>
  <si>
    <t>Anticipos de clientes</t>
  </si>
  <si>
    <t>Creditos bancarios corto plazo</t>
  </si>
  <si>
    <t>Total PC</t>
  </si>
  <si>
    <t>Pasivo a Largo Plazo</t>
  </si>
  <si>
    <t>Préstamo Bancario a largo plazo</t>
  </si>
  <si>
    <t>Capital</t>
  </si>
  <si>
    <t>Capital Social</t>
  </si>
  <si>
    <t>Utilidades retenidas</t>
  </si>
  <si>
    <t>TOTAL PASIVO y CAPITAL</t>
  </si>
  <si>
    <t>ESTADO DE RESULTADOS COMPARATIVO</t>
  </si>
  <si>
    <t>Ingresos por Ventas</t>
  </si>
  <si>
    <t>Costo ventas</t>
  </si>
  <si>
    <t>Utilidad Bruta</t>
  </si>
  <si>
    <t xml:space="preserve">Gastos de administración y ventas </t>
  </si>
  <si>
    <t>UAIT</t>
  </si>
  <si>
    <t>costo integral financiamiento</t>
  </si>
  <si>
    <t>UAT</t>
  </si>
  <si>
    <t>impuestos</t>
  </si>
  <si>
    <t>UN</t>
  </si>
  <si>
    <t>analisis vertical</t>
  </si>
  <si>
    <t xml:space="preserve">de efectivo proyectado se: mantendrán, aumentará si requiere mas </t>
  </si>
  <si>
    <t>No hay variación en los préstamos a largo plazo (es financiación gratuita de un accionista)</t>
  </si>
  <si>
    <t>B</t>
  </si>
  <si>
    <t>otros</t>
  </si>
  <si>
    <t>estructura de ventas</t>
  </si>
  <si>
    <t>dias cobro</t>
  </si>
  <si>
    <t>costo 2% factoraje</t>
  </si>
  <si>
    <t>Adicionalmente de esa información</t>
  </si>
  <si>
    <t>factoraje al 2%</t>
  </si>
  <si>
    <t>Se mantuvo igual</t>
  </si>
  <si>
    <t>Tipos de clientes</t>
  </si>
  <si>
    <t>A</t>
  </si>
  <si>
    <t xml:space="preserve">OTROS </t>
  </si>
  <si>
    <t>CLIENTE A</t>
  </si>
  <si>
    <t>CLIENTE B</t>
  </si>
  <si>
    <t>CLIENTE C</t>
  </si>
  <si>
    <t>% que representan dentro del total de ventas</t>
  </si>
  <si>
    <t>Dias de cobro promedio por cliente</t>
  </si>
  <si>
    <t>Dias promedio de venta o entrega por cliente</t>
  </si>
  <si>
    <t>Se fabrica sobre pedido y las compras se hacen 7 dias antes de la producción</t>
  </si>
  <si>
    <t>Tipos de proveedores</t>
  </si>
  <si>
    <t>DESPUES DE LA PANDEMIA</t>
  </si>
  <si>
    <t>OTROS</t>
  </si>
  <si>
    <t>% que representan dentro del total de Compras</t>
  </si>
  <si>
    <t>Dias promedio de pago por proveedor</t>
  </si>
  <si>
    <t>se paga en el año</t>
  </si>
  <si>
    <t>% de las compras dentro del CV</t>
  </si>
  <si>
    <t>SME</t>
  </si>
  <si>
    <t>RITMO DE CRECIMIENTO DE VENTAS ESTIMADO PARA EL PROXIMO AÑO SIN TENER EN CUENTA EL NUEVO CLIENTE</t>
  </si>
  <si>
    <t>INCREMENTO DE VENTAS QUE GENERARA EL NUEVO CLIENTE</t>
  </si>
  <si>
    <t>DEL NUEVO CLIENTE</t>
  </si>
  <si>
    <t>% que representará dentro del total de ventas</t>
  </si>
  <si>
    <t xml:space="preserve">Dias de cobro promedio </t>
  </si>
  <si>
    <t xml:space="preserve">Dias promedio de venta o entrega </t>
  </si>
  <si>
    <t>pensando hacer factoraje igual cliente A costo 2% para cobrar a 15 dias</t>
  </si>
  <si>
    <t>dias de inventario</t>
  </si>
  <si>
    <t>días de pago</t>
  </si>
  <si>
    <t>rotación</t>
  </si>
  <si>
    <t>VENTAS X COBRAR</t>
  </si>
  <si>
    <t>CXC AÑO ANTERIOR</t>
  </si>
  <si>
    <t>CLIENTES</t>
  </si>
  <si>
    <t>COBROS</t>
  </si>
  <si>
    <t>COBROS 2022</t>
  </si>
  <si>
    <t>COBROS 2023</t>
  </si>
  <si>
    <t>CXC 2023</t>
  </si>
  <si>
    <t>COMPRAS 80% COSTO VENTAS</t>
  </si>
  <si>
    <t>COMPRAS X PAGAR</t>
  </si>
  <si>
    <t>CXP AÑO ANTERIOR</t>
  </si>
  <si>
    <t>PAGOS</t>
  </si>
  <si>
    <t>CXP</t>
  </si>
  <si>
    <t>BALANCE GENERAL</t>
  </si>
  <si>
    <t>FLUJO DE EFECTIVO</t>
  </si>
  <si>
    <t>SALDO AL INICIO</t>
  </si>
  <si>
    <t>ENTRADAS</t>
  </si>
  <si>
    <t>PRESTAMOS BANCARIOS</t>
  </si>
  <si>
    <t>TOTAL ENTRADAS</t>
  </si>
  <si>
    <t>SALIDAS</t>
  </si>
  <si>
    <t>PAGOS PROVEEDORES</t>
  </si>
  <si>
    <t>PAGO MOD</t>
  </si>
  <si>
    <t>GASTOS GENERALES</t>
  </si>
  <si>
    <t xml:space="preserve">Considere que no se amortiza capital hasta el año 2025. En funcion del flujo </t>
  </si>
  <si>
    <t>PAGO GASTOS FINANCIEROS</t>
  </si>
  <si>
    <t>FLUJO DE OPERACION</t>
  </si>
  <si>
    <t>Los gastos por impuestos se pagan el 70% período debido a que se realizan pagos provisionales y el 30% en el periodo siguiente</t>
  </si>
  <si>
    <t xml:space="preserve">PAGO IMPUESTOS </t>
  </si>
  <si>
    <t>TOTAL SALIDAS</t>
  </si>
  <si>
    <t>30% de los impuestos devengados en el año</t>
  </si>
  <si>
    <t>Despejar de la fórmula de rotación conocidas las compras o por cédula de pagos</t>
  </si>
  <si>
    <t>CxP diversas</t>
  </si>
  <si>
    <t xml:space="preserve">De los gastos generales se estima el 98.6% se pagarán en el año, el 0.4% queda por pagar y el 1%  corresponde a gasto por depreciación </t>
  </si>
  <si>
    <t>FLUJO LIBRE</t>
  </si>
  <si>
    <t>7% COSTO VENTAS</t>
  </si>
  <si>
    <t>98.6% GASTOS ADMON Y VENTAS</t>
  </si>
  <si>
    <t>70% IMPUESTOS</t>
  </si>
  <si>
    <t>CAJA</t>
  </si>
  <si>
    <t>Se determina dividiendo el total de salidas del flujo / rotación de caja</t>
  </si>
  <si>
    <t>Despejar de la fórmula de rotación conocido las ventas netas o de la cédula de cobros</t>
  </si>
  <si>
    <t>despejar por fórmula de rotación de inventarios ( costo ventas / rotac inventarios)</t>
  </si>
  <si>
    <t>financiamiento la tasa de interés vigente es del 9%</t>
  </si>
  <si>
    <r>
      <t xml:space="preserve">OTROS ACTIVOS AJUSTE </t>
    </r>
    <r>
      <rPr>
        <b/>
        <sz val="8"/>
        <color theme="1"/>
        <rFont val="Calibri"/>
        <family val="2"/>
        <scheme val="minor"/>
      </rPr>
      <t>(MENOS 10% TOTAL PASIVO MAS CAPITAL)</t>
    </r>
  </si>
  <si>
    <t>Edificios</t>
  </si>
  <si>
    <t>Terrenos</t>
  </si>
  <si>
    <t>terrenos</t>
  </si>
  <si>
    <t xml:space="preserve">depreciación del periodo </t>
  </si>
  <si>
    <t>Para el cuadre del balance dada que es una proyección, haga el ajuste en OTROS ACTIVOS si Activo total es menor que Pasivo más Capital, ó en OTROS PASIVOS si Activo Total es mayor que Pasivo más Capital (según principio de materialidad dicha cantidad no puede ser mayor al 10% de los activos totales resultantes)</t>
  </si>
  <si>
    <t>Método del CCC</t>
  </si>
  <si>
    <t>saldo promedio</t>
  </si>
  <si>
    <t>AC</t>
  </si>
  <si>
    <t>inventario</t>
  </si>
  <si>
    <t>CxC</t>
  </si>
  <si>
    <t>PC</t>
  </si>
  <si>
    <t>CxP</t>
  </si>
  <si>
    <t>Rotaciones</t>
  </si>
  <si>
    <t>(veces)</t>
  </si>
  <si>
    <t>( Costo de ventas/inventario promedio)</t>
  </si>
  <si>
    <t>(Ventas/CxC promedio)</t>
  </si>
  <si>
    <t>( Compras/ CxP promedio)</t>
  </si>
  <si>
    <t>Dias (plazo)</t>
  </si>
  <si>
    <t>(dias del periodo /rotaciones en el período)</t>
  </si>
  <si>
    <t>CCC = dias inventario + dias cobro - dias de pago</t>
  </si>
  <si>
    <t>gasto promedio diario</t>
  </si>
  <si>
    <t>CTNN</t>
  </si>
  <si>
    <t>CCC*gasto promedio diario +SME</t>
  </si>
  <si>
    <t>CTR</t>
  </si>
  <si>
    <t>AC-PC</t>
  </si>
  <si>
    <t>defict o superavit</t>
  </si>
  <si>
    <t>% con respecto al CTNN</t>
  </si>
  <si>
    <t>liquidez</t>
  </si>
  <si>
    <t>AC/PC</t>
  </si>
  <si>
    <t>acida  (AC-inventarios)/PC</t>
  </si>
  <si>
    <t>amarga (Efectivo+inversiones temporales)/PC</t>
  </si>
  <si>
    <t>(AC-inventarios-CxC)/PC</t>
  </si>
  <si>
    <t>ultimos datos reales</t>
  </si>
  <si>
    <t>datos proyectados</t>
  </si>
  <si>
    <t>total inventarios</t>
  </si>
  <si>
    <t>CÉDULA DE PAGOS 89.5% EN EL AÑO</t>
  </si>
  <si>
    <t>PAGOS A PROVEEDORES</t>
  </si>
  <si>
    <t>DATOS PARA PROYECCION DE CORTO PLAZO</t>
  </si>
  <si>
    <t>Se estima a partir del 10% de las cuentas por pagar a corto plazo (proveedores, proveedores diversos e impuestos por pagar)</t>
  </si>
  <si>
    <t>10% CxP corto plazo</t>
  </si>
  <si>
    <t>(10% cuentas por pagar del PC)</t>
  </si>
  <si>
    <t>COBROS 2024</t>
  </si>
  <si>
    <t>CXC 2024</t>
  </si>
  <si>
    <t>Ventas 2024</t>
  </si>
  <si>
    <t>OXXO EN MX</t>
  </si>
  <si>
    <t>OXXO Anterior</t>
  </si>
  <si>
    <t>OXXO Nuevo</t>
  </si>
  <si>
    <t xml:space="preserve">ACTIVO </t>
  </si>
  <si>
    <t xml:space="preserve">PASIVO </t>
  </si>
  <si>
    <t>Representan el 0.45% de las ventas netas, en la proyección añadirle los costos de factoraje (2% de las ventas a Oxxo Cliente y Oxxo Alianzas) para reducir los dias de cobro de 120 dias a 15 dias con estos clientes</t>
  </si>
  <si>
    <t>Del total de las ventas a Oxxo Cliente, Oxxo Alianzas y al cliente B, el 95% se cobran en el año y el 5% en el año siguiente; para el resto de los clientes, el 83% en el año y el 17% en el año siguiente.</t>
  </si>
  <si>
    <t>Teniendo en cuenta que del total de ventas, Oxxo Cliente representará el 13%, el cliente A (Oxxo Alianzas) quedaría con un 26%, lo que totaliza para Oxxo un 39%;  cliente B un 16% y resto de clientes el 45%. Esta es la estructura de ventas que se mantendra para 2023</t>
  </si>
  <si>
    <t>En relación al inventario: Se ha podido inferir que, aproximadamente cada 35 días se haría la entrega del producto a Oxxo. Los demas se mantienen segun su peso dentro del total de ventas. Se fabrica sobre pedido y las compras se hacen una semana antes de entrar a produccion</t>
  </si>
  <si>
    <t>En relación a las cuentas por cobrar: Oxxo Cliente ha establecido el pago cada 120 días y Tortillas Regias hará factoraje al 2% igual que hace con Oxxo Alianza para llevarlo a 15 dias ; el resto de los clientes, continún pagado como habitualmente lo hacen.</t>
  </si>
  <si>
    <t xml:space="preserve">con 13% Oxxo entre los clientes </t>
  </si>
  <si>
    <t xml:space="preserve">CÉDULA COBRO (Oxxo 95% VENTAS AÑO Y DEMAS CLIENTES 83%) </t>
  </si>
  <si>
    <t>entrada Oxxo Alianza</t>
  </si>
  <si>
    <t xml:space="preserve">control </t>
  </si>
  <si>
    <t>Supuestos proporcionados para la simulación de: Proyección de Estado de resultados y Flujo de efectivo para 2024 y 2025</t>
  </si>
  <si>
    <t xml:space="preserve">Para 2024. La empresa estima un incremento en ventas aun sin el nuevo cliente de un 10%, . Al incluirse oxxo nuevo adicionalmente incrementará las ventas en un 20%. Del total de ventas el 13% correspondera al cliente OXXO Alianzas y el resto mantendría la actual estructura de clientes, OXXO Cliente y OXXO Alianzas representan el 43% de las ventas totales </t>
  </si>
  <si>
    <t>Ventas 2025</t>
  </si>
  <si>
    <t>Para 2025. OXXO continua impactandopositivamente y se da un 25% de crecimiento total en las ventas de la empresa respecto al año anterior, debido al posicionamiento del producto se ven beneficiados con su buena imagen tanto a nivel nacional e internacional. La proporción de las ventas continúa igual que en el año anterior.</t>
  </si>
  <si>
    <t>Utilizando el Estado de resultados presentado para Diciembre del 2022 y 2023, proyectar 2024 y 2025</t>
  </si>
  <si>
    <t>Considerando el Capital Neto de Trabajo Necesario que tiene la empresa en el año 2022/2023, ¿cuáles son sus propuestas teniendo en cuenta el impacto de Oxxo Cliente en 2024 y 2025?</t>
  </si>
  <si>
    <t>0.4 de los gastos de administracion y ventas (gastos generales)</t>
  </si>
  <si>
    <t>Se paga en el período el resultado del Costo Integral de financiamiento. El saldo de la deuda a largo plazo se estima en $ 2,453,000 para 2024 y 2025</t>
  </si>
  <si>
    <t>4.6% de las ventas, en 2025 se estima llegaran a $4,420,429.76</t>
  </si>
  <si>
    <t>no se deprecian, en 2024 aumenta su valor por revaluación a $10,731,080.48</t>
  </si>
  <si>
    <t>leasing</t>
  </si>
  <si>
    <t>Otros pasivos a LP (Leasing)</t>
  </si>
  <si>
    <t>Se contrata un leasing de equipos por $2,421,681.82 en 2025 (no constituye entrada de efectivo)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</si>
</sst>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&quot;$&quot;#,##0.00"/>
    <numFmt numFmtId="167" formatCode="0.0%"/>
    <numFmt numFmtId="168" formatCode="0.000%"/>
    <numFmt numFmtId="169" formatCode="0.0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u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sz val="8"/>
      <name val="Arial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9" tint="-0.499984740745262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9" tint="-0.499984740745262"/>
      <name val="Calibri"/>
      <family val="2"/>
      <scheme val="minor"/>
    </font>
    <font>
      <b/>
      <i/>
      <sz val="11"/>
      <color theme="9" tint="-0.49998474074526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9" fillId="0" borderId="0"/>
    <xf numFmtId="44" fontId="1" fillId="0" borderId="0" applyFont="0" applyFill="0" applyBorder="0" applyAlignment="0" applyProtection="0"/>
  </cellStyleXfs>
  <cellXfs count="308">
    <xf numFmtId="0" fontId="0" fillId="0" borderId="0" xfId="0"/>
    <xf numFmtId="49" fontId="10" fillId="2" borderId="15" xfId="3" applyNumberFormat="1" applyFont="1" applyFill="1" applyBorder="1"/>
    <xf numFmtId="164" fontId="11" fillId="2" borderId="0" xfId="1" applyNumberFormat="1" applyFont="1" applyFill="1" applyBorder="1"/>
    <xf numFmtId="4" fontId="11" fillId="2" borderId="15" xfId="0" applyNumberFormat="1" applyFont="1" applyFill="1" applyBorder="1"/>
    <xf numFmtId="165" fontId="11" fillId="2" borderId="0" xfId="3" applyNumberFormat="1" applyFont="1" applyFill="1"/>
    <xf numFmtId="0" fontId="0" fillId="2" borderId="0" xfId="0" applyFill="1"/>
    <xf numFmtId="0" fontId="12" fillId="2" borderId="0" xfId="0" applyFont="1" applyFill="1" applyAlignment="1">
      <alignment horizontal="center"/>
    </xf>
    <xf numFmtId="0" fontId="2" fillId="2" borderId="0" xfId="0" applyFont="1" applyFill="1"/>
    <xf numFmtId="0" fontId="8" fillId="2" borderId="0" xfId="0" applyFont="1" applyFill="1" applyAlignment="1">
      <alignment vertical="center"/>
    </xf>
    <xf numFmtId="0" fontId="2" fillId="2" borderId="0" xfId="0" applyFont="1" applyFill="1" applyAlignment="1">
      <alignment horizontal="left" vertical="center" indent="5"/>
    </xf>
    <xf numFmtId="0" fontId="6" fillId="2" borderId="0" xfId="0" applyFont="1" applyFill="1"/>
    <xf numFmtId="0" fontId="0" fillId="2" borderId="1" xfId="0" applyFill="1" applyBorder="1"/>
    <xf numFmtId="0" fontId="0" fillId="2" borderId="14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2" xfId="0" applyFill="1" applyBorder="1"/>
    <xf numFmtId="49" fontId="10" fillId="2" borderId="11" xfId="3" applyNumberFormat="1" applyFont="1" applyFill="1" applyBorder="1"/>
    <xf numFmtId="0" fontId="0" fillId="2" borderId="12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0" xfId="0" applyFill="1" applyAlignment="1">
      <alignment horizontal="left" wrapText="1"/>
    </xf>
    <xf numFmtId="0" fontId="0" fillId="2" borderId="6" xfId="0" applyFill="1" applyBorder="1"/>
    <xf numFmtId="0" fontId="0" fillId="2" borderId="1" xfId="0" applyFill="1" applyBorder="1" applyAlignment="1">
      <alignment horizontal="right"/>
    </xf>
    <xf numFmtId="0" fontId="0" fillId="2" borderId="9" xfId="0" applyFill="1" applyBorder="1"/>
    <xf numFmtId="0" fontId="0" fillId="2" borderId="13" xfId="0" applyFill="1" applyBorder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9" fontId="0" fillId="2" borderId="5" xfId="0" applyNumberFormat="1" applyFill="1" applyBorder="1"/>
    <xf numFmtId="9" fontId="0" fillId="2" borderId="2" xfId="2" applyFont="1" applyFill="1" applyBorder="1"/>
    <xf numFmtId="0" fontId="0" fillId="2" borderId="5" xfId="0" applyFill="1" applyBorder="1" applyAlignment="1">
      <alignment horizontal="right"/>
    </xf>
    <xf numFmtId="10" fontId="0" fillId="2" borderId="2" xfId="0" applyNumberFormat="1" applyFill="1" applyBorder="1" applyAlignment="1">
      <alignment horizontal="right"/>
    </xf>
    <xf numFmtId="10" fontId="0" fillId="2" borderId="10" xfId="0" applyNumberFormat="1" applyFill="1" applyBorder="1" applyAlignment="1">
      <alignment horizontal="right"/>
    </xf>
    <xf numFmtId="10" fontId="0" fillId="2" borderId="5" xfId="0" applyNumberFormat="1" applyFill="1" applyBorder="1" applyAlignment="1">
      <alignment horizontal="right"/>
    </xf>
    <xf numFmtId="9" fontId="0" fillId="2" borderId="16" xfId="0" applyNumberFormat="1" applyFill="1" applyBorder="1" applyAlignment="1">
      <alignment horizontal="right"/>
    </xf>
    <xf numFmtId="9" fontId="0" fillId="2" borderId="17" xfId="0" applyNumberFormat="1" applyFill="1" applyBorder="1"/>
    <xf numFmtId="9" fontId="0" fillId="2" borderId="5" xfId="0" applyNumberFormat="1" applyFill="1" applyBorder="1" applyAlignment="1">
      <alignment horizontal="right"/>
    </xf>
    <xf numFmtId="9" fontId="0" fillId="2" borderId="14" xfId="0" applyNumberFormat="1" applyFill="1" applyBorder="1"/>
    <xf numFmtId="0" fontId="0" fillId="2" borderId="15" xfId="0" applyFill="1" applyBorder="1"/>
    <xf numFmtId="9" fontId="0" fillId="2" borderId="2" xfId="0" applyNumberFormat="1" applyFill="1" applyBorder="1"/>
    <xf numFmtId="0" fontId="7" fillId="2" borderId="8" xfId="0" applyFont="1" applyFill="1" applyBorder="1"/>
    <xf numFmtId="2" fontId="0" fillId="2" borderId="0" xfId="0" applyNumberFormat="1" applyFill="1"/>
    <xf numFmtId="0" fontId="13" fillId="2" borderId="15" xfId="0" applyFont="1" applyFill="1" applyBorder="1"/>
    <xf numFmtId="9" fontId="0" fillId="2" borderId="0" xfId="0" applyNumberFormat="1" applyFill="1"/>
    <xf numFmtId="8" fontId="0" fillId="2" borderId="0" xfId="0" applyNumberFormat="1" applyFill="1"/>
    <xf numFmtId="9" fontId="0" fillId="2" borderId="0" xfId="2" applyFont="1" applyFill="1"/>
    <xf numFmtId="0" fontId="7" fillId="2" borderId="0" xfId="0" applyFont="1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5" fillId="3" borderId="4" xfId="0" applyFont="1" applyFill="1" applyBorder="1" applyAlignment="1">
      <alignment vertical="center"/>
    </xf>
    <xf numFmtId="0" fontId="0" fillId="3" borderId="4" xfId="0" applyFill="1" applyBorder="1"/>
    <xf numFmtId="0" fontId="0" fillId="3" borderId="5" xfId="0" applyFill="1" applyBorder="1"/>
    <xf numFmtId="0" fontId="3" fillId="4" borderId="1" xfId="0" applyFont="1" applyFill="1" applyBorder="1"/>
    <xf numFmtId="10" fontId="6" fillId="4" borderId="5" xfId="0" applyNumberFormat="1" applyFont="1" applyFill="1" applyBorder="1" applyAlignment="1">
      <alignment horizontal="right"/>
    </xf>
    <xf numFmtId="0" fontId="6" fillId="4" borderId="3" xfId="0" applyFont="1" applyFill="1" applyBorder="1"/>
    <xf numFmtId="0" fontId="6" fillId="4" borderId="4" xfId="0" applyFont="1" applyFill="1" applyBorder="1"/>
    <xf numFmtId="0" fontId="0" fillId="4" borderId="4" xfId="0" applyFill="1" applyBorder="1"/>
    <xf numFmtId="0" fontId="0" fillId="4" borderId="5" xfId="0" applyFill="1" applyBorder="1"/>
    <xf numFmtId="0" fontId="3" fillId="5" borderId="15" xfId="0" applyFont="1" applyFill="1" applyBorder="1"/>
    <xf numFmtId="0" fontId="0" fillId="5" borderId="0" xfId="0" applyFill="1"/>
    <xf numFmtId="0" fontId="6" fillId="5" borderId="15" xfId="0" applyFont="1" applyFill="1" applyBorder="1"/>
    <xf numFmtId="0" fontId="2" fillId="5" borderId="0" xfId="0" applyFont="1" applyFill="1"/>
    <xf numFmtId="0" fontId="6" fillId="6" borderId="0" xfId="0" applyFont="1" applyFill="1"/>
    <xf numFmtId="0" fontId="0" fillId="6" borderId="0" xfId="0" applyFill="1"/>
    <xf numFmtId="0" fontId="8" fillId="6" borderId="0" xfId="0" applyFont="1" applyFill="1" applyAlignment="1">
      <alignment vertical="center"/>
    </xf>
    <xf numFmtId="0" fontId="2" fillId="6" borderId="0" xfId="0" applyFont="1" applyFill="1" applyAlignment="1">
      <alignment horizontal="left" vertical="center" indent="5"/>
    </xf>
    <xf numFmtId="0" fontId="2" fillId="0" borderId="0" xfId="0" applyFont="1"/>
    <xf numFmtId="10" fontId="0" fillId="0" borderId="0" xfId="2" applyNumberFormat="1" applyFont="1"/>
    <xf numFmtId="0" fontId="8" fillId="0" borderId="0" xfId="0" applyFont="1"/>
    <xf numFmtId="49" fontId="20" fillId="2" borderId="0" xfId="3" applyNumberFormat="1" applyFont="1" applyFill="1"/>
    <xf numFmtId="0" fontId="2" fillId="5" borderId="7" xfId="0" applyFont="1" applyFill="1" applyBorder="1"/>
    <xf numFmtId="0" fontId="0" fillId="5" borderId="8" xfId="0" applyFill="1" applyBorder="1"/>
    <xf numFmtId="0" fontId="0" fillId="5" borderId="2" xfId="0" applyFill="1" applyBorder="1"/>
    <xf numFmtId="0" fontId="0" fillId="5" borderId="15" xfId="0" applyFill="1" applyBorder="1"/>
    <xf numFmtId="0" fontId="2" fillId="5" borderId="14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center"/>
    </xf>
    <xf numFmtId="0" fontId="0" fillId="5" borderId="14" xfId="0" applyFill="1" applyBorder="1"/>
    <xf numFmtId="0" fontId="2" fillId="5" borderId="15" xfId="0" applyFont="1" applyFill="1" applyBorder="1"/>
    <xf numFmtId="44" fontId="2" fillId="5" borderId="14" xfId="0" applyNumberFormat="1" applyFont="1" applyFill="1" applyBorder="1"/>
    <xf numFmtId="44" fontId="0" fillId="5" borderId="0" xfId="4" applyFont="1" applyFill="1" applyBorder="1"/>
    <xf numFmtId="44" fontId="0" fillId="5" borderId="14" xfId="0" applyNumberFormat="1" applyFill="1" applyBorder="1"/>
    <xf numFmtId="0" fontId="0" fillId="5" borderId="15" xfId="0" applyFill="1" applyBorder="1" applyAlignment="1">
      <alignment horizontal="left"/>
    </xf>
    <xf numFmtId="0" fontId="2" fillId="5" borderId="15" xfId="0" applyFont="1" applyFill="1" applyBorder="1" applyAlignment="1">
      <alignment horizontal="left"/>
    </xf>
    <xf numFmtId="44" fontId="0" fillId="5" borderId="14" xfId="4" applyFont="1" applyFill="1" applyBorder="1"/>
    <xf numFmtId="0" fontId="15" fillId="5" borderId="15" xfId="0" applyFont="1" applyFill="1" applyBorder="1" applyAlignment="1">
      <alignment horizontal="left"/>
    </xf>
    <xf numFmtId="166" fontId="0" fillId="5" borderId="0" xfId="2" applyNumberFormat="1" applyFont="1" applyFill="1" applyBorder="1"/>
    <xf numFmtId="0" fontId="16" fillId="5" borderId="15" xfId="0" applyFont="1" applyFill="1" applyBorder="1" applyAlignment="1">
      <alignment horizontal="right"/>
    </xf>
    <xf numFmtId="44" fontId="16" fillId="5" borderId="14" xfId="0" applyNumberFormat="1" applyFont="1" applyFill="1" applyBorder="1"/>
    <xf numFmtId="44" fontId="16" fillId="5" borderId="14" xfId="4" applyFont="1" applyFill="1" applyBorder="1"/>
    <xf numFmtId="0" fontId="0" fillId="5" borderId="11" xfId="0" applyFill="1" applyBorder="1"/>
    <xf numFmtId="0" fontId="0" fillId="5" borderId="12" xfId="0" applyFill="1" applyBorder="1"/>
    <xf numFmtId="0" fontId="0" fillId="5" borderId="10" xfId="0" applyFill="1" applyBorder="1"/>
    <xf numFmtId="0" fontId="0" fillId="7" borderId="7" xfId="0" applyFill="1" applyBorder="1"/>
    <xf numFmtId="0" fontId="0" fillId="7" borderId="8" xfId="0" applyFill="1" applyBorder="1"/>
    <xf numFmtId="9" fontId="0" fillId="7" borderId="8" xfId="2" applyFont="1" applyFill="1" applyBorder="1"/>
    <xf numFmtId="0" fontId="0" fillId="7" borderId="2" xfId="0" applyFill="1" applyBorder="1"/>
    <xf numFmtId="9" fontId="0" fillId="7" borderId="14" xfId="0" applyNumberFormat="1" applyFill="1" applyBorder="1"/>
    <xf numFmtId="0" fontId="0" fillId="7" borderId="15" xfId="0" applyFill="1" applyBorder="1"/>
    <xf numFmtId="0" fontId="2" fillId="7" borderId="14" xfId="0" applyFont="1" applyFill="1" applyBorder="1"/>
    <xf numFmtId="0" fontId="0" fillId="7" borderId="14" xfId="0" applyFill="1" applyBorder="1"/>
    <xf numFmtId="44" fontId="0" fillId="7" borderId="0" xfId="4" applyFont="1" applyFill="1" applyBorder="1"/>
    <xf numFmtId="9" fontId="0" fillId="7" borderId="0" xfId="2" applyFont="1" applyFill="1" applyBorder="1" applyAlignment="1">
      <alignment horizontal="center"/>
    </xf>
    <xf numFmtId="44" fontId="0" fillId="7" borderId="14" xfId="0" applyNumberFormat="1" applyFill="1" applyBorder="1"/>
    <xf numFmtId="0" fontId="16" fillId="7" borderId="15" xfId="0" applyFont="1" applyFill="1" applyBorder="1" applyAlignment="1">
      <alignment horizontal="left"/>
    </xf>
    <xf numFmtId="44" fontId="2" fillId="7" borderId="0" xfId="4" applyFont="1" applyFill="1" applyBorder="1"/>
    <xf numFmtId="167" fontId="0" fillId="7" borderId="0" xfId="2" applyNumberFormat="1" applyFont="1" applyFill="1" applyBorder="1" applyAlignment="1">
      <alignment horizontal="center"/>
    </xf>
    <xf numFmtId="0" fontId="2" fillId="7" borderId="15" xfId="0" applyFont="1" applyFill="1" applyBorder="1"/>
    <xf numFmtId="0" fontId="0" fillId="7" borderId="11" xfId="0" applyFill="1" applyBorder="1"/>
    <xf numFmtId="0" fontId="0" fillId="7" borderId="12" xfId="0" applyFill="1" applyBorder="1"/>
    <xf numFmtId="0" fontId="0" fillId="7" borderId="10" xfId="0" applyFill="1" applyBorder="1"/>
    <xf numFmtId="0" fontId="2" fillId="3" borderId="7" xfId="0" applyFont="1" applyFill="1" applyBorder="1"/>
    <xf numFmtId="0" fontId="0" fillId="3" borderId="8" xfId="0" applyFill="1" applyBorder="1"/>
    <xf numFmtId="0" fontId="0" fillId="3" borderId="15" xfId="0" applyFill="1" applyBorder="1"/>
    <xf numFmtId="0" fontId="0" fillId="3" borderId="0" xfId="0" applyFill="1"/>
    <xf numFmtId="0" fontId="2" fillId="3" borderId="0" xfId="0" applyFont="1" applyFill="1" applyAlignment="1">
      <alignment horizontal="center"/>
    </xf>
    <xf numFmtId="0" fontId="2" fillId="3" borderId="14" xfId="0" applyFont="1" applyFill="1" applyBorder="1" applyAlignment="1">
      <alignment horizontal="center"/>
    </xf>
    <xf numFmtId="44" fontId="0" fillId="3" borderId="0" xfId="0" applyNumberFormat="1" applyFill="1"/>
    <xf numFmtId="44" fontId="0" fillId="3" borderId="14" xfId="0" applyNumberFormat="1" applyFill="1" applyBorder="1"/>
    <xf numFmtId="0" fontId="0" fillId="3" borderId="14" xfId="0" applyFill="1" applyBorder="1"/>
    <xf numFmtId="0" fontId="0" fillId="3" borderId="12" xfId="0" applyFill="1" applyBorder="1"/>
    <xf numFmtId="44" fontId="18" fillId="3" borderId="12" xfId="0" applyNumberFormat="1" applyFont="1" applyFill="1" applyBorder="1"/>
    <xf numFmtId="44" fontId="18" fillId="3" borderId="10" xfId="0" applyNumberFormat="1" applyFont="1" applyFill="1" applyBorder="1"/>
    <xf numFmtId="0" fontId="2" fillId="3" borderId="15" xfId="0" applyFont="1" applyFill="1" applyBorder="1"/>
    <xf numFmtId="0" fontId="2" fillId="3" borderId="0" xfId="0" applyFont="1" applyFill="1"/>
    <xf numFmtId="0" fontId="2" fillId="3" borderId="11" xfId="0" applyFont="1" applyFill="1" applyBorder="1"/>
    <xf numFmtId="0" fontId="2" fillId="3" borderId="12" xfId="0" applyFont="1" applyFill="1" applyBorder="1"/>
    <xf numFmtId="0" fontId="0" fillId="8" borderId="7" xfId="0" applyFill="1" applyBorder="1"/>
    <xf numFmtId="0" fontId="0" fillId="8" borderId="8" xfId="0" applyFill="1" applyBorder="1"/>
    <xf numFmtId="0" fontId="21" fillId="8" borderId="8" xfId="0" applyFont="1" applyFill="1" applyBorder="1"/>
    <xf numFmtId="0" fontId="0" fillId="8" borderId="2" xfId="0" applyFill="1" applyBorder="1"/>
    <xf numFmtId="0" fontId="0" fillId="8" borderId="15" xfId="0" applyFill="1" applyBorder="1"/>
    <xf numFmtId="0" fontId="0" fillId="8" borderId="0" xfId="0" applyFill="1"/>
    <xf numFmtId="0" fontId="0" fillId="8" borderId="14" xfId="0" applyFill="1" applyBorder="1"/>
    <xf numFmtId="0" fontId="0" fillId="8" borderId="6" xfId="0" applyFill="1" applyBorder="1"/>
    <xf numFmtId="0" fontId="21" fillId="8" borderId="0" xfId="0" applyFont="1" applyFill="1"/>
    <xf numFmtId="0" fontId="0" fillId="8" borderId="9" xfId="0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8" borderId="14" xfId="0" applyFill="1" applyBorder="1" applyAlignment="1">
      <alignment horizontal="center"/>
    </xf>
    <xf numFmtId="44" fontId="0" fillId="8" borderId="0" xfId="0" applyNumberFormat="1" applyFill="1"/>
    <xf numFmtId="10" fontId="0" fillId="8" borderId="0" xfId="2" applyNumberFormat="1" applyFont="1" applyFill="1" applyBorder="1"/>
    <xf numFmtId="0" fontId="0" fillId="8" borderId="15" xfId="0" applyFill="1" applyBorder="1" applyAlignment="1">
      <alignment horizontal="center"/>
    </xf>
    <xf numFmtId="43" fontId="0" fillId="8" borderId="0" xfId="1" applyFont="1" applyFill="1" applyBorder="1"/>
    <xf numFmtId="167" fontId="0" fillId="8" borderId="0" xfId="2" applyNumberFormat="1" applyFont="1" applyFill="1" applyBorder="1"/>
    <xf numFmtId="2" fontId="0" fillId="8" borderId="0" xfId="0" applyNumberFormat="1" applyFill="1"/>
    <xf numFmtId="43" fontId="0" fillId="8" borderId="0" xfId="0" applyNumberFormat="1" applyFill="1"/>
    <xf numFmtId="9" fontId="0" fillId="8" borderId="0" xfId="0" applyNumberFormat="1" applyFill="1"/>
    <xf numFmtId="166" fontId="0" fillId="8" borderId="0" xfId="0" applyNumberFormat="1" applyFill="1"/>
    <xf numFmtId="0" fontId="0" fillId="8" borderId="15" xfId="0" applyFill="1" applyBorder="1" applyAlignment="1">
      <alignment horizontal="left"/>
    </xf>
    <xf numFmtId="0" fontId="0" fillId="8" borderId="15" xfId="0" applyFill="1" applyBorder="1" applyAlignment="1">
      <alignment vertical="top"/>
    </xf>
    <xf numFmtId="0" fontId="21" fillId="8" borderId="15" xfId="0" applyFont="1" applyFill="1" applyBorder="1"/>
    <xf numFmtId="0" fontId="0" fillId="8" borderId="0" xfId="0" applyFill="1" applyAlignment="1">
      <alignment horizontal="right"/>
    </xf>
    <xf numFmtId="0" fontId="0" fillId="8" borderId="11" xfId="0" applyFill="1" applyBorder="1"/>
    <xf numFmtId="0" fontId="0" fillId="8" borderId="12" xfId="0" applyFill="1" applyBorder="1"/>
    <xf numFmtId="0" fontId="0" fillId="8" borderId="10" xfId="0" applyFill="1" applyBorder="1"/>
    <xf numFmtId="44" fontId="16" fillId="5" borderId="0" xfId="4" applyFont="1" applyFill="1" applyBorder="1"/>
    <xf numFmtId="44" fontId="0" fillId="8" borderId="0" xfId="4" applyFont="1" applyFill="1" applyBorder="1"/>
    <xf numFmtId="0" fontId="8" fillId="8" borderId="0" xfId="0" applyFont="1" applyFill="1"/>
    <xf numFmtId="166" fontId="22" fillId="8" borderId="0" xfId="0" applyNumberFormat="1" applyFont="1" applyFill="1"/>
    <xf numFmtId="167" fontId="23" fillId="8" borderId="0" xfId="2" applyNumberFormat="1" applyFont="1" applyFill="1" applyBorder="1"/>
    <xf numFmtId="2" fontId="0" fillId="8" borderId="0" xfId="0" applyNumberFormat="1" applyFill="1" applyAlignment="1">
      <alignment horizontal="center"/>
    </xf>
    <xf numFmtId="0" fontId="0" fillId="9" borderId="8" xfId="0" applyFill="1" applyBorder="1"/>
    <xf numFmtId="0" fontId="0" fillId="9" borderId="2" xfId="0" applyFill="1" applyBorder="1"/>
    <xf numFmtId="0" fontId="0" fillId="9" borderId="15" xfId="0" applyFill="1" applyBorder="1"/>
    <xf numFmtId="0" fontId="0" fillId="9" borderId="0" xfId="0" applyFill="1"/>
    <xf numFmtId="0" fontId="2" fillId="9" borderId="0" xfId="0" applyFont="1" applyFill="1"/>
    <xf numFmtId="1" fontId="2" fillId="9" borderId="0" xfId="0" applyNumberFormat="1" applyFont="1" applyFill="1" applyAlignment="1">
      <alignment horizontal="center"/>
    </xf>
    <xf numFmtId="1" fontId="2" fillId="9" borderId="14" xfId="0" applyNumberFormat="1" applyFont="1" applyFill="1" applyBorder="1" applyAlignment="1">
      <alignment horizontal="center"/>
    </xf>
    <xf numFmtId="44" fontId="0" fillId="9" borderId="0" xfId="0" applyNumberFormat="1" applyFill="1"/>
    <xf numFmtId="0" fontId="0" fillId="9" borderId="14" xfId="0" applyFill="1" applyBorder="1"/>
    <xf numFmtId="44" fontId="2" fillId="9" borderId="0" xfId="0" applyNumberFormat="1" applyFont="1" applyFill="1"/>
    <xf numFmtId="0" fontId="0" fillId="9" borderId="11" xfId="0" applyFill="1" applyBorder="1"/>
    <xf numFmtId="0" fontId="0" fillId="9" borderId="12" xfId="0" applyFill="1" applyBorder="1"/>
    <xf numFmtId="0" fontId="2" fillId="9" borderId="12" xfId="0" applyFont="1" applyFill="1" applyBorder="1"/>
    <xf numFmtId="44" fontId="2" fillId="9" borderId="12" xfId="0" applyNumberFormat="1" applyFont="1" applyFill="1" applyBorder="1"/>
    <xf numFmtId="0" fontId="0" fillId="9" borderId="10" xfId="0" applyFill="1" applyBorder="1"/>
    <xf numFmtId="0" fontId="0" fillId="9" borderId="7" xfId="0" applyFill="1" applyBorder="1"/>
    <xf numFmtId="0" fontId="2" fillId="9" borderId="8" xfId="0" applyFont="1" applyFill="1" applyBorder="1"/>
    <xf numFmtId="44" fontId="0" fillId="9" borderId="8" xfId="0" applyNumberFormat="1" applyFill="1" applyBorder="1"/>
    <xf numFmtId="44" fontId="0" fillId="9" borderId="14" xfId="0" applyNumberFormat="1" applyFill="1" applyBorder="1"/>
    <xf numFmtId="44" fontId="2" fillId="9" borderId="10" xfId="0" applyNumberFormat="1" applyFont="1" applyFill="1" applyBorder="1"/>
    <xf numFmtId="0" fontId="0" fillId="10" borderId="7" xfId="0" applyFill="1" applyBorder="1"/>
    <xf numFmtId="0" fontId="0" fillId="10" borderId="8" xfId="0" applyFill="1" applyBorder="1"/>
    <xf numFmtId="0" fontId="2" fillId="10" borderId="8" xfId="0" applyFont="1" applyFill="1" applyBorder="1" applyAlignment="1">
      <alignment horizontal="center"/>
    </xf>
    <xf numFmtId="1" fontId="2" fillId="10" borderId="8" xfId="0" applyNumberFormat="1" applyFont="1" applyFill="1" applyBorder="1" applyAlignment="1">
      <alignment horizontal="center"/>
    </xf>
    <xf numFmtId="1" fontId="2" fillId="10" borderId="2" xfId="0" applyNumberFormat="1" applyFont="1" applyFill="1" applyBorder="1" applyAlignment="1">
      <alignment horizontal="center"/>
    </xf>
    <xf numFmtId="0" fontId="2" fillId="10" borderId="11" xfId="0" applyFont="1" applyFill="1" applyBorder="1"/>
    <xf numFmtId="0" fontId="0" fillId="10" borderId="12" xfId="0" applyFill="1" applyBorder="1"/>
    <xf numFmtId="44" fontId="2" fillId="10" borderId="12" xfId="0" applyNumberFormat="1" applyFont="1" applyFill="1" applyBorder="1"/>
    <xf numFmtId="44" fontId="2" fillId="10" borderId="10" xfId="0" applyNumberFormat="1" applyFont="1" applyFill="1" applyBorder="1"/>
    <xf numFmtId="0" fontId="2" fillId="10" borderId="7" xfId="0" applyFont="1" applyFill="1" applyBorder="1"/>
    <xf numFmtId="0" fontId="2" fillId="10" borderId="2" xfId="0" applyFont="1" applyFill="1" applyBorder="1" applyAlignment="1">
      <alignment horizontal="center"/>
    </xf>
    <xf numFmtId="0" fontId="0" fillId="10" borderId="15" xfId="0" applyFill="1" applyBorder="1" applyAlignment="1">
      <alignment horizontal="right"/>
    </xf>
    <xf numFmtId="0" fontId="0" fillId="10" borderId="0" xfId="0" applyFill="1"/>
    <xf numFmtId="44" fontId="0" fillId="10" borderId="0" xfId="0" applyNumberFormat="1" applyFill="1"/>
    <xf numFmtId="0" fontId="0" fillId="10" borderId="14" xfId="0" applyFill="1" applyBorder="1"/>
    <xf numFmtId="0" fontId="0" fillId="10" borderId="15" xfId="0" applyFill="1" applyBorder="1"/>
    <xf numFmtId="44" fontId="0" fillId="10" borderId="14" xfId="0" applyNumberFormat="1" applyFill="1" applyBorder="1"/>
    <xf numFmtId="0" fontId="2" fillId="10" borderId="0" xfId="0" applyFont="1" applyFill="1"/>
    <xf numFmtId="44" fontId="2" fillId="10" borderId="0" xfId="0" applyNumberFormat="1" applyFont="1" applyFill="1"/>
    <xf numFmtId="0" fontId="0" fillId="10" borderId="11" xfId="0" applyFill="1" applyBorder="1"/>
    <xf numFmtId="0" fontId="2" fillId="10" borderId="12" xfId="0" applyFont="1" applyFill="1" applyBorder="1"/>
    <xf numFmtId="0" fontId="0" fillId="10" borderId="10" xfId="0" applyFill="1" applyBorder="1"/>
    <xf numFmtId="0" fontId="0" fillId="11" borderId="7" xfId="0" applyFill="1" applyBorder="1"/>
    <xf numFmtId="0" fontId="0" fillId="11" borderId="8" xfId="0" applyFill="1" applyBorder="1"/>
    <xf numFmtId="0" fontId="0" fillId="11" borderId="2" xfId="0" applyFill="1" applyBorder="1"/>
    <xf numFmtId="0" fontId="0" fillId="11" borderId="15" xfId="0" applyFill="1" applyBorder="1"/>
    <xf numFmtId="0" fontId="0" fillId="11" borderId="0" xfId="0" applyFill="1"/>
    <xf numFmtId="0" fontId="0" fillId="11" borderId="14" xfId="0" applyFill="1" applyBorder="1"/>
    <xf numFmtId="0" fontId="0" fillId="11" borderId="0" xfId="0" applyFill="1" applyAlignment="1">
      <alignment horizontal="center"/>
    </xf>
    <xf numFmtId="9" fontId="0" fillId="11" borderId="0" xfId="0" applyNumberFormat="1" applyFill="1"/>
    <xf numFmtId="0" fontId="0" fillId="11" borderId="14" xfId="0" applyFill="1" applyBorder="1" applyAlignment="1">
      <alignment horizontal="center"/>
    </xf>
    <xf numFmtId="0" fontId="0" fillId="11" borderId="1" xfId="0" applyFill="1" applyBorder="1" applyAlignment="1">
      <alignment horizontal="center"/>
    </xf>
    <xf numFmtId="2" fontId="0" fillId="11" borderId="0" xfId="0" applyNumberFormat="1" applyFill="1" applyAlignment="1">
      <alignment horizontal="center"/>
    </xf>
    <xf numFmtId="2" fontId="0" fillId="11" borderId="14" xfId="0" applyNumberFormat="1" applyFill="1" applyBorder="1" applyAlignment="1">
      <alignment horizontal="center"/>
    </xf>
    <xf numFmtId="0" fontId="2" fillId="11" borderId="15" xfId="0" applyFont="1" applyFill="1" applyBorder="1"/>
    <xf numFmtId="0" fontId="2" fillId="11" borderId="6" xfId="0" applyFont="1" applyFill="1" applyBorder="1" applyAlignment="1">
      <alignment horizontal="center"/>
    </xf>
    <xf numFmtId="0" fontId="0" fillId="11" borderId="6" xfId="0" applyFill="1" applyBorder="1"/>
    <xf numFmtId="9" fontId="0" fillId="11" borderId="18" xfId="0" applyNumberFormat="1" applyFill="1" applyBorder="1" applyAlignment="1">
      <alignment horizontal="center"/>
    </xf>
    <xf numFmtId="9" fontId="0" fillId="11" borderId="19" xfId="0" applyNumberFormat="1" applyFill="1" applyBorder="1" applyAlignment="1">
      <alignment horizontal="center"/>
    </xf>
    <xf numFmtId="1" fontId="0" fillId="11" borderId="19" xfId="0" applyNumberFormat="1" applyFill="1" applyBorder="1"/>
    <xf numFmtId="0" fontId="0" fillId="11" borderId="20" xfId="0" applyFill="1" applyBorder="1" applyAlignment="1">
      <alignment horizontal="center"/>
    </xf>
    <xf numFmtId="0" fontId="0" fillId="11" borderId="21" xfId="0" applyFill="1" applyBorder="1" applyAlignment="1">
      <alignment horizontal="center"/>
    </xf>
    <xf numFmtId="0" fontId="0" fillId="11" borderId="21" xfId="0" applyFill="1" applyBorder="1"/>
    <xf numFmtId="0" fontId="0" fillId="11" borderId="22" xfId="0" applyFill="1" applyBorder="1"/>
    <xf numFmtId="0" fontId="0" fillId="11" borderId="23" xfId="0" applyFill="1" applyBorder="1" applyAlignment="1">
      <alignment horizontal="center"/>
    </xf>
    <xf numFmtId="0" fontId="0" fillId="11" borderId="24" xfId="0" applyFill="1" applyBorder="1" applyAlignment="1">
      <alignment horizontal="center"/>
    </xf>
    <xf numFmtId="0" fontId="0" fillId="11" borderId="24" xfId="0" applyFill="1" applyBorder="1"/>
    <xf numFmtId="0" fontId="0" fillId="11" borderId="25" xfId="0" applyFill="1" applyBorder="1"/>
    <xf numFmtId="168" fontId="14" fillId="11" borderId="0" xfId="0" applyNumberFormat="1" applyFont="1" applyFill="1"/>
    <xf numFmtId="0" fontId="0" fillId="11" borderId="19" xfId="0" applyFill="1" applyBorder="1"/>
    <xf numFmtId="0" fontId="0" fillId="11" borderId="26" xfId="0" applyFill="1" applyBorder="1"/>
    <xf numFmtId="169" fontId="17" fillId="11" borderId="0" xfId="0" applyNumberFormat="1" applyFont="1" applyFill="1"/>
    <xf numFmtId="0" fontId="17" fillId="11" borderId="0" xfId="0" applyFont="1" applyFill="1"/>
    <xf numFmtId="9" fontId="17" fillId="11" borderId="0" xfId="0" applyNumberFormat="1" applyFont="1" applyFill="1"/>
    <xf numFmtId="9" fontId="0" fillId="11" borderId="27" xfId="2" applyFont="1" applyFill="1" applyBorder="1" applyAlignment="1">
      <alignment horizontal="center"/>
    </xf>
    <xf numFmtId="0" fontId="0" fillId="11" borderId="28" xfId="0" applyFill="1" applyBorder="1" applyAlignment="1">
      <alignment horizontal="center"/>
    </xf>
    <xf numFmtId="0" fontId="0" fillId="11" borderId="29" xfId="0" applyFill="1" applyBorder="1" applyAlignment="1">
      <alignment horizontal="center"/>
    </xf>
    <xf numFmtId="0" fontId="0" fillId="11" borderId="11" xfId="0" applyFill="1" applyBorder="1"/>
    <xf numFmtId="0" fontId="0" fillId="11" borderId="12" xfId="0" applyFill="1" applyBorder="1"/>
    <xf numFmtId="0" fontId="0" fillId="11" borderId="10" xfId="0" applyFill="1" applyBorder="1"/>
    <xf numFmtId="44" fontId="0" fillId="0" borderId="0" xfId="4" applyFont="1"/>
    <xf numFmtId="44" fontId="0" fillId="0" borderId="0" xfId="0" applyNumberFormat="1"/>
    <xf numFmtId="44" fontId="14" fillId="2" borderId="0" xfId="0" applyNumberFormat="1" applyFont="1" applyFill="1"/>
    <xf numFmtId="0" fontId="14" fillId="2" borderId="0" xfId="0" applyFont="1" applyFill="1"/>
    <xf numFmtId="9" fontId="14" fillId="2" borderId="0" xfId="0" applyNumberFormat="1" applyFont="1" applyFill="1"/>
    <xf numFmtId="0" fontId="24" fillId="2" borderId="0" xfId="0" applyFont="1" applyFill="1"/>
    <xf numFmtId="0" fontId="2" fillId="7" borderId="0" xfId="0" applyFont="1" applyFill="1" applyAlignment="1">
      <alignment horizontal="center"/>
    </xf>
    <xf numFmtId="0" fontId="2" fillId="7" borderId="0" xfId="0" applyFont="1" applyFill="1"/>
    <xf numFmtId="9" fontId="0" fillId="7" borderId="0" xfId="0" applyNumberFormat="1" applyFill="1"/>
    <xf numFmtId="0" fontId="0" fillId="7" borderId="0" xfId="0" applyFill="1"/>
    <xf numFmtId="44" fontId="0" fillId="7" borderId="0" xfId="0" applyNumberFormat="1" applyFill="1"/>
    <xf numFmtId="44" fontId="2" fillId="7" borderId="0" xfId="0" applyNumberFormat="1" applyFont="1" applyFill="1"/>
    <xf numFmtId="0" fontId="24" fillId="2" borderId="0" xfId="0" applyFont="1" applyFill="1" applyAlignment="1">
      <alignment horizontal="center"/>
    </xf>
    <xf numFmtId="44" fontId="24" fillId="2" borderId="0" xfId="0" applyNumberFormat="1" applyFont="1" applyFill="1"/>
    <xf numFmtId="44" fontId="25" fillId="2" borderId="0" xfId="4" applyFont="1" applyFill="1" applyBorder="1"/>
    <xf numFmtId="44" fontId="14" fillId="2" borderId="0" xfId="4" applyFont="1" applyFill="1" applyBorder="1"/>
    <xf numFmtId="44" fontId="25" fillId="2" borderId="0" xfId="0" applyNumberFormat="1" applyFont="1" applyFill="1"/>
    <xf numFmtId="0" fontId="2" fillId="5" borderId="0" xfId="0" applyFont="1" applyFill="1" applyAlignment="1">
      <alignment horizontal="center"/>
    </xf>
    <xf numFmtId="44" fontId="2" fillId="5" borderId="0" xfId="0" applyNumberFormat="1" applyFont="1" applyFill="1"/>
    <xf numFmtId="44" fontId="0" fillId="5" borderId="0" xfId="0" applyNumberFormat="1" applyFill="1"/>
    <xf numFmtId="44" fontId="16" fillId="5" borderId="0" xfId="0" applyNumberFormat="1" applyFont="1" applyFill="1"/>
    <xf numFmtId="44" fontId="2" fillId="5" borderId="14" xfId="4" applyFont="1" applyFill="1" applyBorder="1"/>
    <xf numFmtId="43" fontId="0" fillId="0" borderId="0" xfId="0" applyNumberFormat="1"/>
    <xf numFmtId="0" fontId="7" fillId="2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0" fillId="2" borderId="0" xfId="0" applyFill="1" applyAlignment="1">
      <alignment horizontal="left" wrapText="1"/>
    </xf>
    <xf numFmtId="0" fontId="0" fillId="8" borderId="15" xfId="0" applyFill="1" applyBorder="1" applyAlignment="1">
      <alignment horizontal="center" vertical="center"/>
    </xf>
    <xf numFmtId="0" fontId="2" fillId="7" borderId="15" xfId="0" applyFont="1" applyFill="1" applyBorder="1" applyAlignment="1">
      <alignment horizontal="center"/>
    </xf>
    <xf numFmtId="0" fontId="2" fillId="7" borderId="0" xfId="0" applyFont="1" applyFill="1" applyAlignment="1">
      <alignment horizontal="center"/>
    </xf>
    <xf numFmtId="0" fontId="0" fillId="11" borderId="15" xfId="0" applyFill="1" applyBorder="1" applyAlignment="1">
      <alignment horizontal="center"/>
    </xf>
    <xf numFmtId="0" fontId="0" fillId="11" borderId="0" xfId="0" applyFill="1" applyAlignment="1">
      <alignment horizontal="center"/>
    </xf>
    <xf numFmtId="0" fontId="0" fillId="11" borderId="1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1" borderId="4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2" fillId="11" borderId="3" xfId="0" applyFont="1" applyFill="1" applyBorder="1" applyAlignment="1">
      <alignment horizontal="center" vertical="center"/>
    </xf>
    <xf numFmtId="0" fontId="2" fillId="11" borderId="4" xfId="0" applyFont="1" applyFill="1" applyBorder="1" applyAlignment="1">
      <alignment horizontal="center" vertical="center"/>
    </xf>
    <xf numFmtId="0" fontId="2" fillId="11" borderId="5" xfId="0" applyFont="1" applyFill="1" applyBorder="1" applyAlignment="1">
      <alignment horizontal="center" vertical="center"/>
    </xf>
    <xf numFmtId="0" fontId="2" fillId="11" borderId="3" xfId="0" applyFont="1" applyFill="1" applyBorder="1" applyAlignment="1">
      <alignment horizontal="center"/>
    </xf>
    <xf numFmtId="0" fontId="2" fillId="11" borderId="4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44" fontId="0" fillId="11" borderId="7" xfId="0" applyNumberFormat="1" applyFill="1" applyBorder="1" applyAlignment="1">
      <alignment horizontal="center" vertical="center"/>
    </xf>
    <xf numFmtId="44" fontId="0" fillId="11" borderId="11" xfId="0" applyNumberFormat="1" applyFill="1" applyBorder="1" applyAlignment="1">
      <alignment horizontal="center" vertical="center"/>
    </xf>
    <xf numFmtId="44" fontId="0" fillId="11" borderId="8" xfId="0" applyNumberFormat="1" applyFill="1" applyBorder="1" applyAlignment="1">
      <alignment horizontal="center" vertical="center"/>
    </xf>
    <xf numFmtId="44" fontId="0" fillId="11" borderId="12" xfId="0" applyNumberFormat="1" applyFill="1" applyBorder="1" applyAlignment="1">
      <alignment horizontal="center" vertical="center"/>
    </xf>
    <xf numFmtId="44" fontId="0" fillId="11" borderId="2" xfId="0" applyNumberFormat="1" applyFill="1" applyBorder="1" applyAlignment="1">
      <alignment horizontal="center" vertical="center"/>
    </xf>
    <xf numFmtId="44" fontId="0" fillId="11" borderId="10" xfId="0" applyNumberFormat="1" applyFill="1" applyBorder="1" applyAlignment="1">
      <alignment horizontal="center" vertical="center"/>
    </xf>
    <xf numFmtId="0" fontId="0" fillId="11" borderId="8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4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0" fontId="2" fillId="10" borderId="0" xfId="0" applyFont="1" applyFill="1" applyAlignment="1">
      <alignment horizontal="center"/>
    </xf>
    <xf numFmtId="0" fontId="2" fillId="11" borderId="8" xfId="0" applyFont="1" applyFill="1" applyBorder="1" applyAlignment="1">
      <alignment horizontal="center"/>
    </xf>
    <xf numFmtId="44" fontId="0" fillId="5" borderId="0" xfId="0" applyNumberFormat="1" applyFill="1" applyAlignment="1">
      <alignment horizontal="center" vertical="center"/>
    </xf>
    <xf numFmtId="0" fontId="0" fillId="5" borderId="0" xfId="0" applyFill="1" applyAlignment="1">
      <alignment horizontal="center" vertical="center"/>
    </xf>
    <xf numFmtId="44" fontId="0" fillId="5" borderId="14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44" fontId="14" fillId="2" borderId="0" xfId="0" applyNumberFormat="1" applyFont="1" applyFill="1" applyAlignment="1">
      <alignment horizontal="center" vertical="center"/>
    </xf>
    <xf numFmtId="0" fontId="14" fillId="2" borderId="0" xfId="0" applyFont="1" applyFill="1" applyAlignment="1">
      <alignment horizontal="center" vertical="center"/>
    </xf>
  </cellXfs>
  <cellStyles count="5">
    <cellStyle name="Comma" xfId="1" builtinId="3"/>
    <cellStyle name="Currency" xfId="4" builtinId="4"/>
    <cellStyle name="Normal" xfId="0" builtinId="0"/>
    <cellStyle name="Normal_Estados Financieros" xfId="3" xr:uid="{8A2D3BD9-F83A-46ED-94FE-FADBB48C250F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265F32-0A9D-4A33-93A4-31D530C73E10}">
  <dimension ref="A2:AM79"/>
  <sheetViews>
    <sheetView topLeftCell="A14" zoomScale="90" zoomScaleNormal="90" workbookViewId="0">
      <selection activeCell="M29" sqref="M29"/>
    </sheetView>
  </sheetViews>
  <sheetFormatPr defaultColWidth="10.90625" defaultRowHeight="14.5" x14ac:dyDescent="0.35"/>
  <cols>
    <col min="1" max="1" width="26" style="5" customWidth="1"/>
    <col min="2" max="2" width="11.1796875" style="5" customWidth="1"/>
    <col min="3" max="3" width="4.1796875" style="5" customWidth="1"/>
    <col min="4" max="6" width="10.90625" style="5"/>
    <col min="7" max="7" width="27.54296875" style="5" customWidth="1"/>
    <col min="8" max="8" width="10.90625" style="5"/>
    <col min="9" max="9" width="17.453125" style="5" customWidth="1"/>
    <col min="10" max="12" width="10.90625" style="5"/>
    <col min="13" max="13" width="133.81640625" style="5" customWidth="1"/>
    <col min="14" max="16384" width="10.90625" style="5"/>
  </cols>
  <sheetData>
    <row r="2" spans="1:39" ht="18.5" x14ac:dyDescent="0.45">
      <c r="A2" s="25" t="s">
        <v>0</v>
      </c>
      <c r="B2" s="7"/>
    </row>
    <row r="3" spans="1:39" x14ac:dyDescent="0.35">
      <c r="A3" s="5" t="s">
        <v>42</v>
      </c>
    </row>
    <row r="4" spans="1:39" x14ac:dyDescent="0.35">
      <c r="A4" s="26" t="s">
        <v>41</v>
      </c>
    </row>
    <row r="5" spans="1:39" ht="15" thickBot="1" x14ac:dyDescent="0.4"/>
    <row r="6" spans="1:39" ht="19" thickBot="1" x14ac:dyDescent="0.4">
      <c r="A6" s="49"/>
      <c r="B6" s="50" t="s">
        <v>1</v>
      </c>
      <c r="C6" s="51"/>
      <c r="D6" s="52" t="s">
        <v>229</v>
      </c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53"/>
      <c r="AG6" s="53"/>
      <c r="AH6" s="53"/>
      <c r="AI6" s="53"/>
      <c r="AJ6" s="53"/>
      <c r="AK6" s="53"/>
      <c r="AL6" s="53"/>
      <c r="AM6" s="54"/>
    </row>
    <row r="7" spans="1:39" ht="15" thickBot="1" x14ac:dyDescent="0.4">
      <c r="A7" s="11"/>
      <c r="B7" s="29"/>
      <c r="C7" s="27" t="s">
        <v>2</v>
      </c>
      <c r="D7" s="28" t="s">
        <v>233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9"/>
    </row>
    <row r="8" spans="1:39" ht="15" thickBot="1" x14ac:dyDescent="0.4">
      <c r="A8" s="11"/>
      <c r="B8" s="29"/>
      <c r="C8" s="27" t="s">
        <v>2</v>
      </c>
      <c r="D8" s="28" t="s">
        <v>3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9"/>
    </row>
    <row r="9" spans="1:39" ht="15" thickBot="1" x14ac:dyDescent="0.4">
      <c r="A9" s="11" t="s">
        <v>214</v>
      </c>
      <c r="B9" s="30">
        <v>0.2</v>
      </c>
      <c r="C9" s="27" t="s">
        <v>2</v>
      </c>
      <c r="D9" s="28" t="s">
        <v>230</v>
      </c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9"/>
    </row>
    <row r="10" spans="1:39" ht="15" thickBot="1" x14ac:dyDescent="0.4">
      <c r="A10" s="11" t="s">
        <v>231</v>
      </c>
      <c r="B10" s="30">
        <v>0.25</v>
      </c>
      <c r="C10" s="27" t="s">
        <v>2</v>
      </c>
      <c r="D10" s="28" t="s">
        <v>232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9"/>
    </row>
    <row r="11" spans="1:39" ht="15" thickBot="1" x14ac:dyDescent="0.4">
      <c r="A11" s="11" t="s">
        <v>44</v>
      </c>
      <c r="B11" s="30">
        <v>0.8</v>
      </c>
      <c r="C11" s="27" t="s">
        <v>2</v>
      </c>
      <c r="D11" s="28" t="s">
        <v>53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9"/>
    </row>
    <row r="12" spans="1:39" ht="15" thickBot="1" x14ac:dyDescent="0.4">
      <c r="A12" s="21" t="s">
        <v>48</v>
      </c>
      <c r="B12" s="31">
        <v>0.42</v>
      </c>
      <c r="C12" s="13" t="s">
        <v>2</v>
      </c>
      <c r="D12" s="14" t="s">
        <v>49</v>
      </c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  <c r="AL12" s="14"/>
      <c r="AM12" s="15"/>
    </row>
    <row r="13" spans="1:39" ht="15" thickBot="1" x14ac:dyDescent="0.4">
      <c r="A13" s="22"/>
      <c r="B13" s="32"/>
      <c r="C13" s="27" t="s">
        <v>4</v>
      </c>
      <c r="D13" s="28" t="s">
        <v>5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9"/>
    </row>
    <row r="14" spans="1:39" x14ac:dyDescent="0.35">
      <c r="A14" s="21" t="s">
        <v>50</v>
      </c>
      <c r="B14" s="33">
        <v>4.4999999999999997E-3</v>
      </c>
      <c r="C14" s="13" t="s">
        <v>2</v>
      </c>
      <c r="D14" s="14" t="s">
        <v>220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5"/>
    </row>
    <row r="15" spans="1:39" ht="14.25" customHeight="1" thickBot="1" x14ac:dyDescent="0.4">
      <c r="A15" s="23" t="s">
        <v>6</v>
      </c>
      <c r="B15" s="34">
        <v>0</v>
      </c>
      <c r="C15" s="19" t="s">
        <v>2</v>
      </c>
      <c r="D15" s="17" t="s">
        <v>7</v>
      </c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8"/>
    </row>
    <row r="16" spans="1:39" ht="14.25" customHeight="1" thickBot="1" x14ac:dyDescent="0.4">
      <c r="A16" s="11" t="s">
        <v>8</v>
      </c>
      <c r="B16" s="35">
        <v>0.38</v>
      </c>
      <c r="C16" s="27" t="s">
        <v>2</v>
      </c>
      <c r="D16" s="28" t="s">
        <v>51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9"/>
    </row>
    <row r="17" spans="1:39" ht="18" customHeight="1" thickBot="1" x14ac:dyDescent="0.5">
      <c r="A17" s="55" t="s">
        <v>9</v>
      </c>
      <c r="B17" s="56"/>
      <c r="C17" s="57"/>
      <c r="D17" s="58"/>
      <c r="E17" s="59"/>
      <c r="F17" s="59"/>
      <c r="G17" s="59"/>
      <c r="H17" s="59"/>
      <c r="I17" s="59"/>
      <c r="J17" s="59"/>
      <c r="K17" s="59"/>
      <c r="L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60"/>
    </row>
    <row r="18" spans="1:39" ht="15" thickBot="1" x14ac:dyDescent="0.4">
      <c r="A18" s="23" t="s">
        <v>10</v>
      </c>
      <c r="B18" s="36"/>
      <c r="C18" s="19" t="s">
        <v>2</v>
      </c>
      <c r="D18" s="17" t="s">
        <v>221</v>
      </c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8"/>
    </row>
    <row r="19" spans="1:39" ht="15" thickBot="1" x14ac:dyDescent="0.4">
      <c r="A19" s="21" t="s">
        <v>11</v>
      </c>
      <c r="B19" s="37"/>
      <c r="C19" s="13" t="s">
        <v>2</v>
      </c>
      <c r="D19" s="14" t="s">
        <v>52</v>
      </c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5"/>
    </row>
    <row r="20" spans="1:39" ht="15" thickBot="1" x14ac:dyDescent="0.4">
      <c r="A20" s="11" t="s">
        <v>12</v>
      </c>
      <c r="B20" s="38">
        <v>0.99</v>
      </c>
      <c r="C20" s="27" t="s">
        <v>4</v>
      </c>
      <c r="D20" s="28" t="s">
        <v>160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9"/>
    </row>
    <row r="21" spans="1:39" ht="14.25" customHeight="1" thickBot="1" x14ac:dyDescent="0.4">
      <c r="A21" s="11" t="s">
        <v>13</v>
      </c>
      <c r="B21" s="30">
        <v>1</v>
      </c>
      <c r="C21" s="27" t="s">
        <v>2</v>
      </c>
      <c r="D21" s="28" t="s">
        <v>14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9"/>
    </row>
    <row r="22" spans="1:39" ht="14.25" customHeight="1" x14ac:dyDescent="0.35">
      <c r="A22" s="24" t="s">
        <v>15</v>
      </c>
      <c r="B22" s="39">
        <v>1</v>
      </c>
      <c r="C22" s="40" t="s">
        <v>2</v>
      </c>
      <c r="D22" s="5" t="s">
        <v>154</v>
      </c>
      <c r="AM22" s="12"/>
    </row>
    <row r="23" spans="1:39" ht="14.25" customHeight="1" thickBot="1" x14ac:dyDescent="0.4">
      <c r="A23" s="24" t="s">
        <v>16</v>
      </c>
      <c r="B23" s="39">
        <v>1</v>
      </c>
      <c r="C23" s="40" t="s">
        <v>2</v>
      </c>
      <c r="D23" s="5" t="s">
        <v>236</v>
      </c>
      <c r="AM23" s="12"/>
    </row>
    <row r="24" spans="1:39" ht="14.25" customHeight="1" thickBot="1" x14ac:dyDescent="0.4">
      <c r="A24" s="11" t="s">
        <v>17</v>
      </c>
      <c r="B24" s="30"/>
      <c r="C24" s="27" t="s">
        <v>2</v>
      </c>
      <c r="D24" s="28" t="s">
        <v>209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9"/>
    </row>
    <row r="25" spans="1:39" ht="15" thickBot="1" x14ac:dyDescent="0.4">
      <c r="A25" s="21" t="s">
        <v>18</v>
      </c>
      <c r="B25" s="41" t="s">
        <v>19</v>
      </c>
      <c r="C25" s="13" t="s">
        <v>2</v>
      </c>
      <c r="D25" s="14" t="s">
        <v>20</v>
      </c>
      <c r="E25" s="14"/>
      <c r="F25" s="14"/>
      <c r="G25" s="14"/>
      <c r="H25" s="14"/>
      <c r="I25" s="14"/>
      <c r="J25" s="14"/>
      <c r="K25" s="42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5"/>
    </row>
    <row r="26" spans="1:39" ht="15" thickBot="1" x14ac:dyDescent="0.4">
      <c r="A26" s="11" t="s">
        <v>21</v>
      </c>
      <c r="B26" s="30" t="s">
        <v>19</v>
      </c>
      <c r="C26" s="27" t="s">
        <v>2</v>
      </c>
      <c r="D26" s="28" t="s">
        <v>22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9"/>
    </row>
    <row r="27" spans="1:39" x14ac:dyDescent="0.35">
      <c r="A27" s="40"/>
    </row>
    <row r="28" spans="1:39" ht="18.5" x14ac:dyDescent="0.45">
      <c r="A28" s="61" t="s">
        <v>23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</row>
    <row r="29" spans="1:39" s="7" customFormat="1" ht="18.5" x14ac:dyDescent="0.45">
      <c r="A29" s="63" t="s">
        <v>24</v>
      </c>
      <c r="B29" s="64"/>
      <c r="C29" s="64"/>
      <c r="D29" s="64"/>
      <c r="E29" s="64"/>
      <c r="F29" s="64"/>
      <c r="G29" s="64"/>
      <c r="H29" s="64"/>
      <c r="I29" s="64"/>
      <c r="J29" s="64"/>
      <c r="K29" s="64"/>
      <c r="L29" s="64"/>
    </row>
    <row r="30" spans="1:39" s="7" customFormat="1" ht="18.5" x14ac:dyDescent="0.45">
      <c r="A30" s="10"/>
    </row>
    <row r="31" spans="1:39" x14ac:dyDescent="0.35">
      <c r="A31" s="5" t="s">
        <v>222</v>
      </c>
    </row>
    <row r="32" spans="1:39" x14ac:dyDescent="0.35">
      <c r="A32" s="5" t="s">
        <v>223</v>
      </c>
    </row>
    <row r="33" spans="1:13" x14ac:dyDescent="0.35">
      <c r="A33" s="5" t="s">
        <v>224</v>
      </c>
      <c r="D33" s="8"/>
      <c r="E33" s="9"/>
    </row>
    <row r="34" spans="1:13" x14ac:dyDescent="0.35">
      <c r="A34" s="5" t="s">
        <v>43</v>
      </c>
      <c r="D34" s="8"/>
      <c r="E34" s="9"/>
    </row>
    <row r="35" spans="1:13" x14ac:dyDescent="0.35">
      <c r="D35" s="8"/>
      <c r="E35" s="9"/>
    </row>
    <row r="36" spans="1:13" x14ac:dyDescent="0.35">
      <c r="A36" s="7" t="s">
        <v>234</v>
      </c>
      <c r="D36" s="8"/>
      <c r="E36" s="9"/>
    </row>
    <row r="37" spans="1:13" x14ac:dyDescent="0.35">
      <c r="D37" s="8"/>
      <c r="E37" s="9"/>
    </row>
    <row r="38" spans="1:13" ht="18.5" x14ac:dyDescent="0.45">
      <c r="A38" s="65" t="s">
        <v>25</v>
      </c>
      <c r="B38" s="66"/>
      <c r="C38" s="66"/>
      <c r="D38" s="67"/>
      <c r="E38" s="68"/>
      <c r="F38" s="66"/>
      <c r="G38" s="66"/>
      <c r="H38" s="66"/>
      <c r="I38" s="66"/>
      <c r="J38" s="66"/>
      <c r="K38" s="66"/>
      <c r="L38" s="66"/>
      <c r="M38" s="66"/>
    </row>
    <row r="39" spans="1:13" ht="15" thickBot="1" x14ac:dyDescent="0.4">
      <c r="D39" s="8"/>
      <c r="E39" s="9"/>
    </row>
    <row r="40" spans="1:13" ht="15" thickBot="1" x14ac:dyDescent="0.4">
      <c r="A40" s="268" t="s">
        <v>218</v>
      </c>
      <c r="B40" s="269"/>
      <c r="C40" s="269"/>
      <c r="D40" s="269"/>
      <c r="E40" s="269"/>
      <c r="F40" s="269"/>
      <c r="G40" s="270"/>
      <c r="H40" s="268" t="s">
        <v>219</v>
      </c>
      <c r="I40" s="269"/>
      <c r="J40" s="269"/>
      <c r="K40" s="269"/>
      <c r="L40" s="269"/>
      <c r="M40" s="270"/>
    </row>
    <row r="41" spans="1:13" x14ac:dyDescent="0.35">
      <c r="A41" s="1"/>
      <c r="D41" s="8"/>
      <c r="E41" s="9"/>
      <c r="G41" s="12"/>
      <c r="H41" s="13"/>
      <c r="I41" s="14"/>
      <c r="J41" s="14"/>
      <c r="K41" s="14"/>
      <c r="L41" s="14"/>
      <c r="M41" s="15"/>
    </row>
    <row r="42" spans="1:13" x14ac:dyDescent="0.35">
      <c r="A42" s="1" t="s">
        <v>27</v>
      </c>
      <c r="B42" s="5" t="s">
        <v>166</v>
      </c>
      <c r="D42" s="8"/>
      <c r="E42" s="9"/>
      <c r="G42" s="12"/>
      <c r="H42" s="1" t="s">
        <v>28</v>
      </c>
      <c r="I42" s="2"/>
      <c r="J42" s="5" t="s">
        <v>158</v>
      </c>
      <c r="M42" s="12"/>
    </row>
    <row r="43" spans="1:13" x14ac:dyDescent="0.35">
      <c r="A43" s="3" t="s">
        <v>40</v>
      </c>
      <c r="B43" s="5" t="s">
        <v>29</v>
      </c>
      <c r="D43" s="8"/>
      <c r="E43" s="9"/>
      <c r="G43" s="12"/>
      <c r="H43" s="1" t="s">
        <v>45</v>
      </c>
      <c r="I43" s="4"/>
      <c r="J43" s="5" t="s">
        <v>157</v>
      </c>
      <c r="M43" s="12"/>
    </row>
    <row r="44" spans="1:13" x14ac:dyDescent="0.35">
      <c r="A44" s="3" t="s">
        <v>30</v>
      </c>
      <c r="B44" s="5" t="s">
        <v>167</v>
      </c>
      <c r="D44" s="8"/>
      <c r="E44" s="9"/>
      <c r="G44" s="12"/>
      <c r="H44" s="1" t="s">
        <v>46</v>
      </c>
      <c r="I44" s="4"/>
      <c r="J44" s="5" t="s">
        <v>237</v>
      </c>
      <c r="M44" s="12"/>
    </row>
    <row r="45" spans="1:13" x14ac:dyDescent="0.35">
      <c r="A45" s="1" t="s">
        <v>31</v>
      </c>
      <c r="B45" s="5" t="s">
        <v>168</v>
      </c>
      <c r="D45" s="8"/>
      <c r="E45" s="9"/>
      <c r="G45" s="12"/>
      <c r="H45" s="1" t="s">
        <v>159</v>
      </c>
      <c r="I45" s="4"/>
      <c r="J45" s="5" t="s">
        <v>235</v>
      </c>
      <c r="M45" s="12"/>
    </row>
    <row r="46" spans="1:13" x14ac:dyDescent="0.35">
      <c r="A46" s="1" t="s">
        <v>173</v>
      </c>
      <c r="B46" s="5" t="s">
        <v>238</v>
      </c>
      <c r="H46" s="1" t="s">
        <v>47</v>
      </c>
      <c r="I46" s="4"/>
      <c r="J46" s="5" t="s">
        <v>151</v>
      </c>
      <c r="M46" s="12"/>
    </row>
    <row r="47" spans="1:13" x14ac:dyDescent="0.35">
      <c r="A47" s="1" t="s">
        <v>174</v>
      </c>
      <c r="B47" s="5" t="s">
        <v>29</v>
      </c>
      <c r="D47" s="8"/>
      <c r="E47" s="9"/>
      <c r="G47" s="12"/>
      <c r="H47" s="1"/>
      <c r="I47" s="4"/>
      <c r="J47" s="5" t="s">
        <v>91</v>
      </c>
      <c r="M47" s="12"/>
    </row>
    <row r="48" spans="1:13" x14ac:dyDescent="0.35">
      <c r="A48" s="1"/>
      <c r="D48" s="8"/>
      <c r="E48" s="9"/>
      <c r="G48" s="12"/>
      <c r="H48" s="1"/>
      <c r="I48" s="4"/>
      <c r="J48" s="5" t="s">
        <v>169</v>
      </c>
      <c r="M48" s="12"/>
    </row>
    <row r="49" spans="1:14" x14ac:dyDescent="0.35">
      <c r="A49" s="1"/>
      <c r="D49" s="8"/>
      <c r="E49" s="9"/>
      <c r="G49" s="12"/>
      <c r="H49" s="1"/>
      <c r="I49" s="4"/>
      <c r="J49" s="5" t="s">
        <v>92</v>
      </c>
      <c r="M49" s="12"/>
    </row>
    <row r="50" spans="1:14" ht="15" thickBot="1" x14ac:dyDescent="0.4">
      <c r="A50" s="16"/>
      <c r="B50" s="17"/>
      <c r="C50" s="17"/>
      <c r="D50" s="17"/>
      <c r="E50" s="17"/>
      <c r="F50" s="17"/>
      <c r="G50" s="18"/>
      <c r="H50" s="19" t="s">
        <v>240</v>
      </c>
      <c r="I50" s="17"/>
      <c r="J50" s="17" t="s">
        <v>241</v>
      </c>
      <c r="K50" s="17"/>
      <c r="L50" s="17"/>
      <c r="M50" s="18"/>
    </row>
    <row r="51" spans="1:14" x14ac:dyDescent="0.35">
      <c r="A51" s="72" t="s">
        <v>175</v>
      </c>
      <c r="G51" s="6"/>
      <c r="H51" s="6"/>
    </row>
    <row r="52" spans="1:14" ht="15" thickBot="1" x14ac:dyDescent="0.4">
      <c r="D52" s="20"/>
      <c r="E52" s="20"/>
      <c r="F52" s="20"/>
      <c r="G52" s="20"/>
      <c r="H52" s="20"/>
      <c r="I52" s="20"/>
      <c r="J52" s="20"/>
    </row>
    <row r="53" spans="1:14" x14ac:dyDescent="0.35">
      <c r="A53" s="13" t="s">
        <v>32</v>
      </c>
      <c r="B53" s="14"/>
      <c r="C53" s="14"/>
      <c r="D53" s="14"/>
      <c r="E53" s="14"/>
      <c r="F53" s="14"/>
      <c r="G53" s="14"/>
      <c r="H53" s="14"/>
      <c r="I53" s="15"/>
    </row>
    <row r="54" spans="1:14" x14ac:dyDescent="0.35">
      <c r="A54" s="40" t="s">
        <v>33</v>
      </c>
      <c r="G54" s="43"/>
      <c r="I54" s="12"/>
      <c r="N54" s="12"/>
    </row>
    <row r="55" spans="1:14" x14ac:dyDescent="0.35">
      <c r="A55" s="44" t="s">
        <v>34</v>
      </c>
      <c r="I55" s="12"/>
    </row>
    <row r="56" spans="1:14" x14ac:dyDescent="0.35">
      <c r="A56" s="40" t="s">
        <v>35</v>
      </c>
      <c r="I56" s="12"/>
    </row>
    <row r="57" spans="1:14" x14ac:dyDescent="0.35">
      <c r="A57" s="40" t="s">
        <v>36</v>
      </c>
      <c r="I57" s="12"/>
    </row>
    <row r="58" spans="1:14" x14ac:dyDescent="0.35">
      <c r="A58" s="40" t="s">
        <v>37</v>
      </c>
      <c r="F58" s="45"/>
      <c r="I58" s="12"/>
    </row>
    <row r="59" spans="1:14" x14ac:dyDescent="0.35">
      <c r="A59" s="40"/>
      <c r="F59" s="45"/>
      <c r="I59" s="12"/>
    </row>
    <row r="60" spans="1:14" x14ac:dyDescent="0.35">
      <c r="A60" s="44" t="s">
        <v>38</v>
      </c>
      <c r="I60" s="12"/>
    </row>
    <row r="61" spans="1:14" x14ac:dyDescent="0.35">
      <c r="A61" s="40" t="s">
        <v>39</v>
      </c>
      <c r="I61" s="12"/>
    </row>
    <row r="62" spans="1:14" ht="15" thickBot="1" x14ac:dyDescent="0.4">
      <c r="A62" s="19" t="s">
        <v>37</v>
      </c>
      <c r="B62" s="17"/>
      <c r="C62" s="17"/>
      <c r="D62" s="17"/>
      <c r="E62" s="17"/>
      <c r="F62" s="17"/>
      <c r="G62" s="17"/>
      <c r="H62" s="17"/>
      <c r="I62" s="18"/>
    </row>
    <row r="63" spans="1:14" x14ac:dyDescent="0.35">
      <c r="D63" s="271"/>
      <c r="E63" s="271"/>
      <c r="F63" s="271"/>
      <c r="G63" s="271"/>
      <c r="H63" s="271"/>
      <c r="I63" s="271"/>
    </row>
    <row r="64" spans="1:14" x14ac:dyDescent="0.35">
      <c r="D64" s="271"/>
      <c r="E64" s="271"/>
      <c r="F64" s="271"/>
      <c r="G64" s="271"/>
      <c r="H64" s="271"/>
      <c r="I64" s="271"/>
    </row>
    <row r="65" spans="2:10" x14ac:dyDescent="0.35">
      <c r="D65" s="271"/>
      <c r="E65" s="271"/>
      <c r="F65" s="271"/>
      <c r="G65" s="271"/>
      <c r="H65" s="271"/>
      <c r="I65" s="271"/>
      <c r="J65" s="46"/>
    </row>
    <row r="67" spans="2:10" x14ac:dyDescent="0.35">
      <c r="D67" s="271"/>
      <c r="E67" s="271"/>
      <c r="F67" s="271"/>
      <c r="G67" s="271"/>
      <c r="H67" s="271"/>
      <c r="I67" s="271"/>
    </row>
    <row r="68" spans="2:10" x14ac:dyDescent="0.35">
      <c r="D68" s="271"/>
      <c r="E68" s="271"/>
      <c r="F68" s="271"/>
      <c r="G68" s="271"/>
      <c r="H68" s="271"/>
      <c r="I68" s="271"/>
      <c r="J68" s="46"/>
    </row>
    <row r="69" spans="2:10" x14ac:dyDescent="0.35">
      <c r="F69" s="45"/>
    </row>
    <row r="70" spans="2:10" x14ac:dyDescent="0.35">
      <c r="B70" s="47"/>
      <c r="F70" s="45"/>
    </row>
    <row r="72" spans="2:10" x14ac:dyDescent="0.35">
      <c r="D72" s="48"/>
      <c r="E72" s="48"/>
      <c r="F72" s="48"/>
      <c r="G72" s="48"/>
      <c r="H72" s="48"/>
      <c r="I72" s="48"/>
      <c r="J72" s="48"/>
    </row>
    <row r="73" spans="2:10" x14ac:dyDescent="0.35">
      <c r="D73" s="48"/>
      <c r="E73" s="48"/>
      <c r="F73" s="48"/>
      <c r="G73" s="48"/>
      <c r="H73" s="48"/>
      <c r="I73" s="48"/>
      <c r="J73" s="48"/>
    </row>
    <row r="74" spans="2:10" x14ac:dyDescent="0.35">
      <c r="D74" s="48"/>
      <c r="E74" s="48"/>
      <c r="F74" s="48"/>
      <c r="G74" s="48"/>
      <c r="H74" s="48"/>
      <c r="I74" s="48"/>
      <c r="J74" s="48"/>
    </row>
    <row r="75" spans="2:10" x14ac:dyDescent="0.35">
      <c r="D75" s="267"/>
      <c r="E75" s="267"/>
      <c r="F75" s="267"/>
      <c r="G75" s="267"/>
      <c r="H75" s="267"/>
      <c r="I75" s="267"/>
      <c r="J75" s="267"/>
    </row>
    <row r="76" spans="2:10" x14ac:dyDescent="0.35">
      <c r="D76" s="267"/>
      <c r="E76" s="267"/>
      <c r="F76" s="267"/>
      <c r="G76" s="267"/>
      <c r="H76" s="267"/>
      <c r="I76" s="267"/>
      <c r="J76" s="267"/>
    </row>
    <row r="77" spans="2:10" x14ac:dyDescent="0.35">
      <c r="D77" s="267"/>
      <c r="E77" s="267"/>
      <c r="F77" s="267"/>
      <c r="G77" s="267"/>
      <c r="H77" s="267"/>
      <c r="I77" s="267"/>
      <c r="J77" s="267"/>
    </row>
    <row r="78" spans="2:10" x14ac:dyDescent="0.35">
      <c r="D78" s="48"/>
      <c r="E78" s="48"/>
      <c r="F78" s="48"/>
      <c r="G78" s="48"/>
      <c r="H78" s="48"/>
      <c r="I78" s="48"/>
      <c r="J78" s="48"/>
    </row>
    <row r="79" spans="2:10" x14ac:dyDescent="0.35">
      <c r="D79" s="48"/>
      <c r="E79" s="48"/>
      <c r="F79" s="48"/>
      <c r="G79" s="48"/>
      <c r="H79" s="48"/>
      <c r="I79" s="48"/>
      <c r="J79" s="48"/>
    </row>
  </sheetData>
  <mergeCells count="5">
    <mergeCell ref="D75:J77"/>
    <mergeCell ref="A40:G40"/>
    <mergeCell ref="H40:M40"/>
    <mergeCell ref="D63:I65"/>
    <mergeCell ref="D67:I6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9DCED-CD99-4B88-AD75-6E5B36123ABE}">
  <dimension ref="A4:X100"/>
  <sheetViews>
    <sheetView tabSelected="1" topLeftCell="G1" zoomScale="85" zoomScaleNormal="85" workbookViewId="0">
      <selection activeCell="G15" sqref="G15"/>
    </sheetView>
  </sheetViews>
  <sheetFormatPr defaultColWidth="10.90625" defaultRowHeight="14.5" x14ac:dyDescent="0.35"/>
  <cols>
    <col min="1" max="1" width="37.453125" bestFit="1" customWidth="1"/>
    <col min="2" max="2" width="44.6328125" customWidth="1"/>
    <col min="3" max="3" width="16.6328125" bestFit="1" customWidth="1"/>
    <col min="4" max="4" width="16.453125" customWidth="1"/>
    <col min="5" max="5" width="18.08984375" bestFit="1" customWidth="1"/>
    <col min="6" max="7" width="16.6328125" bestFit="1" customWidth="1"/>
    <col min="8" max="9" width="15.36328125" bestFit="1" customWidth="1"/>
    <col min="11" max="11" width="34.453125" customWidth="1"/>
    <col min="14" max="14" width="4.81640625" customWidth="1"/>
    <col min="15" max="15" width="19.90625" customWidth="1"/>
    <col min="16" max="16" width="16.6328125" bestFit="1" customWidth="1"/>
    <col min="17" max="17" width="37.36328125" bestFit="1" customWidth="1"/>
    <col min="18" max="18" width="19.6328125" customWidth="1"/>
    <col min="19" max="19" width="15.81640625" bestFit="1" customWidth="1"/>
    <col min="20" max="20" width="16.08984375" bestFit="1" customWidth="1"/>
    <col min="21" max="21" width="15.36328125" customWidth="1"/>
    <col min="22" max="22" width="16.08984375" bestFit="1" customWidth="1"/>
    <col min="24" max="24" width="11.36328125" bestFit="1" customWidth="1"/>
  </cols>
  <sheetData>
    <row r="4" spans="1:24" ht="15" thickBot="1" x14ac:dyDescent="0.4">
      <c r="C4" s="70"/>
    </row>
    <row r="5" spans="1:24" x14ac:dyDescent="0.35">
      <c r="A5" s="95"/>
      <c r="B5" s="96"/>
      <c r="C5" s="97"/>
      <c r="D5" s="96"/>
      <c r="E5" s="96"/>
      <c r="F5" s="98"/>
      <c r="G5" s="247"/>
      <c r="J5" s="206"/>
      <c r="K5" s="207"/>
      <c r="L5" s="207"/>
      <c r="M5" s="207"/>
      <c r="N5" s="207"/>
      <c r="O5" s="301" t="s">
        <v>208</v>
      </c>
      <c r="P5" s="301"/>
      <c r="Q5" s="301"/>
      <c r="R5" s="207"/>
      <c r="S5" s="207"/>
      <c r="T5" s="207"/>
      <c r="U5" s="207"/>
      <c r="V5" s="207"/>
      <c r="W5" s="207"/>
      <c r="X5" s="208"/>
    </row>
    <row r="6" spans="1:24" x14ac:dyDescent="0.35">
      <c r="A6" s="273" t="s">
        <v>80</v>
      </c>
      <c r="B6" s="274"/>
      <c r="C6" s="274"/>
      <c r="D6" s="251" t="s">
        <v>90</v>
      </c>
      <c r="E6" s="252">
        <v>0.2</v>
      </c>
      <c r="F6" s="99">
        <v>0.25</v>
      </c>
      <c r="G6" s="248">
        <v>0.25</v>
      </c>
      <c r="J6" s="209"/>
      <c r="K6" s="210"/>
      <c r="L6" s="210"/>
      <c r="M6" s="210"/>
      <c r="N6" s="210"/>
      <c r="O6" s="210"/>
      <c r="P6" s="210"/>
      <c r="Q6" s="210"/>
      <c r="R6" s="210"/>
      <c r="S6" s="210"/>
      <c r="T6" s="210"/>
      <c r="U6" s="210"/>
      <c r="V6" s="210"/>
      <c r="W6" s="210"/>
      <c r="X6" s="211"/>
    </row>
    <row r="7" spans="1:24" x14ac:dyDescent="0.35">
      <c r="A7" s="100"/>
      <c r="B7" s="250">
        <v>2022</v>
      </c>
      <c r="C7" s="250">
        <v>2023</v>
      </c>
      <c r="D7" s="253"/>
      <c r="E7" s="251">
        <v>2024</v>
      </c>
      <c r="F7" s="101">
        <v>2025</v>
      </c>
      <c r="G7" s="249">
        <v>2026</v>
      </c>
      <c r="J7" s="209"/>
      <c r="K7" s="210"/>
      <c r="L7" s="210"/>
      <c r="M7" s="210"/>
      <c r="N7" s="210"/>
      <c r="O7" s="276" t="s">
        <v>97</v>
      </c>
      <c r="P7" s="276"/>
      <c r="Q7" s="276"/>
      <c r="R7" s="210"/>
      <c r="S7" s="210"/>
      <c r="T7" s="210"/>
      <c r="U7" s="210"/>
      <c r="V7" s="210"/>
      <c r="W7" s="210"/>
      <c r="X7" s="211"/>
    </row>
    <row r="8" spans="1:24" ht="15" thickBot="1" x14ac:dyDescent="0.4">
      <c r="A8" s="100"/>
      <c r="B8" s="250"/>
      <c r="C8" s="250"/>
      <c r="D8" s="253"/>
      <c r="E8" s="253"/>
      <c r="F8" s="102"/>
      <c r="G8" s="247"/>
      <c r="J8" s="275" t="s">
        <v>95</v>
      </c>
      <c r="K8" s="276"/>
      <c r="L8" s="276"/>
      <c r="M8" s="210" t="s">
        <v>96</v>
      </c>
      <c r="N8" s="210"/>
      <c r="O8" s="212">
        <f>E7</f>
        <v>2024</v>
      </c>
      <c r="P8" s="212">
        <f t="shared" ref="P8:Q8" si="0">F7</f>
        <v>2025</v>
      </c>
      <c r="Q8" s="212">
        <f t="shared" si="0"/>
        <v>2026</v>
      </c>
      <c r="R8" s="210"/>
      <c r="S8" s="210"/>
      <c r="T8" s="210"/>
      <c r="U8" s="210"/>
      <c r="V8" s="210"/>
      <c r="W8" s="210"/>
      <c r="X8" s="211"/>
    </row>
    <row r="9" spans="1:24" x14ac:dyDescent="0.35">
      <c r="A9" s="100" t="s">
        <v>81</v>
      </c>
      <c r="B9" s="103">
        <v>40527619.5</v>
      </c>
      <c r="C9" s="103">
        <v>43957850</v>
      </c>
      <c r="D9" s="104"/>
      <c r="E9" s="254"/>
      <c r="F9" s="105"/>
      <c r="G9" s="246">
        <f>F9*(1+G6)</f>
        <v>0</v>
      </c>
      <c r="J9" s="209" t="s">
        <v>30</v>
      </c>
      <c r="K9" s="210" t="s">
        <v>216</v>
      </c>
      <c r="L9" s="213">
        <v>0.13</v>
      </c>
      <c r="M9" s="212">
        <v>15</v>
      </c>
      <c r="N9" s="210"/>
      <c r="O9" s="287"/>
      <c r="P9" s="289"/>
      <c r="Q9" s="291"/>
      <c r="R9" s="210"/>
      <c r="S9" s="210"/>
      <c r="T9" s="210"/>
      <c r="U9" s="210"/>
      <c r="V9" s="210"/>
      <c r="W9" s="210"/>
      <c r="X9" s="211"/>
    </row>
    <row r="10" spans="1:24" ht="15" thickBot="1" x14ac:dyDescent="0.4">
      <c r="A10" s="100" t="s">
        <v>82</v>
      </c>
      <c r="B10" s="103">
        <v>29179886</v>
      </c>
      <c r="C10" s="103">
        <v>32089230.5</v>
      </c>
      <c r="D10" s="104"/>
      <c r="E10" s="254"/>
      <c r="F10" s="105"/>
      <c r="G10" s="246">
        <f>$D$10*G9</f>
        <v>0</v>
      </c>
      <c r="J10" s="209"/>
      <c r="K10" s="210" t="s">
        <v>217</v>
      </c>
      <c r="L10" s="213">
        <v>0.26</v>
      </c>
      <c r="M10" s="212">
        <v>15</v>
      </c>
      <c r="N10" s="210"/>
      <c r="O10" s="288"/>
      <c r="P10" s="290"/>
      <c r="Q10" s="292"/>
      <c r="R10" s="210"/>
      <c r="S10" s="210"/>
      <c r="T10" s="210"/>
      <c r="U10" s="210"/>
      <c r="V10" s="210"/>
      <c r="W10" s="210"/>
      <c r="X10" s="211"/>
    </row>
    <row r="11" spans="1:24" ht="15" thickBot="1" x14ac:dyDescent="0.4">
      <c r="A11" s="106" t="s">
        <v>83</v>
      </c>
      <c r="B11" s="107">
        <v>11347733.5</v>
      </c>
      <c r="C11" s="107">
        <v>11868619.5</v>
      </c>
      <c r="D11" s="104"/>
      <c r="E11" s="254"/>
      <c r="F11" s="105"/>
      <c r="G11" s="246">
        <f t="shared" ref="F11:G11" si="1">G9-G10</f>
        <v>0</v>
      </c>
      <c r="J11" s="209"/>
      <c r="K11" s="210" t="s">
        <v>93</v>
      </c>
      <c r="L11" s="213">
        <v>0.16</v>
      </c>
      <c r="M11" s="212">
        <v>16</v>
      </c>
      <c r="N11" s="210"/>
      <c r="O11" s="293" t="s">
        <v>96</v>
      </c>
      <c r="P11" s="293"/>
      <c r="Q11" s="293"/>
      <c r="R11" s="276" t="s">
        <v>126</v>
      </c>
      <c r="S11" s="276"/>
      <c r="T11" s="276"/>
      <c r="U11" s="276" t="s">
        <v>127</v>
      </c>
      <c r="V11" s="276"/>
      <c r="W11" s="276"/>
      <c r="X11" s="214" t="s">
        <v>165</v>
      </c>
    </row>
    <row r="12" spans="1:24" ht="15" thickBot="1" x14ac:dyDescent="0.4">
      <c r="A12" s="100" t="s">
        <v>84</v>
      </c>
      <c r="B12" s="103">
        <v>4863314.34</v>
      </c>
      <c r="C12" s="103">
        <v>4395785</v>
      </c>
      <c r="D12" s="104"/>
      <c r="E12" s="254"/>
      <c r="F12" s="105"/>
      <c r="G12" s="246">
        <f>$D$12*G9</f>
        <v>0</v>
      </c>
      <c r="J12" s="209"/>
      <c r="K12" s="210" t="s">
        <v>94</v>
      </c>
      <c r="L12" s="213">
        <v>0.45</v>
      </c>
      <c r="M12" s="212">
        <v>45</v>
      </c>
      <c r="N12" s="210"/>
      <c r="O12" s="278"/>
      <c r="P12" s="279"/>
      <c r="Q12" s="280"/>
      <c r="R12" s="278"/>
      <c r="S12" s="279"/>
      <c r="T12" s="280"/>
      <c r="U12" s="278"/>
      <c r="V12" s="279"/>
      <c r="W12" s="280"/>
      <c r="X12" s="215"/>
    </row>
    <row r="13" spans="1:24" x14ac:dyDescent="0.35">
      <c r="A13" s="106" t="s">
        <v>85</v>
      </c>
      <c r="B13" s="107">
        <v>6484419.1600000001</v>
      </c>
      <c r="C13" s="107">
        <v>7472834.5</v>
      </c>
      <c r="D13" s="104"/>
      <c r="E13" s="254"/>
      <c r="F13" s="105"/>
      <c r="G13" s="246">
        <f t="shared" ref="F13:G13" si="2">G11-G12</f>
        <v>0</v>
      </c>
      <c r="J13" s="209"/>
      <c r="K13" s="210"/>
      <c r="L13" s="210"/>
      <c r="M13" s="210"/>
      <c r="N13" s="210"/>
      <c r="O13" s="210" t="s">
        <v>128</v>
      </c>
      <c r="P13" s="216"/>
      <c r="Q13" s="210"/>
      <c r="R13" s="210"/>
      <c r="S13" s="216"/>
      <c r="T13" s="210"/>
      <c r="U13" s="210"/>
      <c r="V13" s="216"/>
      <c r="W13" s="210"/>
      <c r="X13" s="217"/>
    </row>
    <row r="14" spans="1:24" x14ac:dyDescent="0.35">
      <c r="A14" s="100" t="s">
        <v>86</v>
      </c>
      <c r="B14" s="103">
        <v>964557.34</v>
      </c>
      <c r="C14" s="103">
        <v>747283.45</v>
      </c>
      <c r="D14" s="108"/>
      <c r="E14" s="254"/>
      <c r="F14" s="105"/>
      <c r="G14" s="246">
        <f>($D$14*G9)+Q9</f>
        <v>0</v>
      </c>
      <c r="J14" s="209"/>
      <c r="K14" s="210"/>
      <c r="L14" s="210"/>
      <c r="M14" s="210"/>
      <c r="N14" s="210"/>
      <c r="O14" s="210"/>
      <c r="P14" s="210"/>
      <c r="Q14" s="210"/>
      <c r="R14" s="210"/>
      <c r="S14" s="210"/>
      <c r="T14" s="210"/>
      <c r="U14" s="210"/>
      <c r="V14" s="210"/>
      <c r="W14" s="210"/>
      <c r="X14" s="211"/>
    </row>
    <row r="15" spans="1:24" ht="15" thickBot="1" x14ac:dyDescent="0.4">
      <c r="A15" s="106" t="s">
        <v>87</v>
      </c>
      <c r="B15" s="107">
        <v>5519861.8200000003</v>
      </c>
      <c r="C15" s="107">
        <v>6725551.0499999998</v>
      </c>
      <c r="D15" s="104"/>
      <c r="E15" s="254"/>
      <c r="F15" s="105"/>
      <c r="G15" s="246">
        <f t="shared" ref="F15:G15" si="3">G13-G14</f>
        <v>0</v>
      </c>
      <c r="J15" s="209" t="s">
        <v>98</v>
      </c>
      <c r="K15" s="210"/>
      <c r="L15" s="210"/>
      <c r="M15" s="210"/>
      <c r="N15" s="210"/>
      <c r="O15" s="210"/>
      <c r="P15" s="210"/>
      <c r="Q15" s="210" t="s">
        <v>99</v>
      </c>
      <c r="R15" s="210"/>
      <c r="S15" s="210"/>
      <c r="T15" s="277" t="s">
        <v>100</v>
      </c>
      <c r="U15" s="277"/>
      <c r="V15" s="277"/>
      <c r="W15" s="210"/>
      <c r="X15" s="211"/>
    </row>
    <row r="16" spans="1:24" ht="15" thickBot="1" x14ac:dyDescent="0.4">
      <c r="A16" s="100" t="s">
        <v>88</v>
      </c>
      <c r="B16" s="103">
        <v>1655958.5460000001</v>
      </c>
      <c r="C16" s="254">
        <v>2017665.3149999999</v>
      </c>
      <c r="D16" s="104"/>
      <c r="E16" s="254"/>
      <c r="F16" s="105"/>
      <c r="G16" s="246">
        <f>$D$16*G15</f>
        <v>0</v>
      </c>
      <c r="J16" s="209"/>
      <c r="K16" s="210"/>
      <c r="L16" s="210"/>
      <c r="M16" s="210"/>
      <c r="N16" s="210"/>
      <c r="O16" s="210"/>
      <c r="P16" s="210"/>
      <c r="Q16" s="284" t="s">
        <v>101</v>
      </c>
      <c r="R16" s="285"/>
      <c r="S16" s="286"/>
      <c r="T16" s="278" t="s">
        <v>225</v>
      </c>
      <c r="U16" s="279"/>
      <c r="V16" s="280"/>
      <c r="W16" s="210"/>
      <c r="X16" s="211"/>
    </row>
    <row r="17" spans="1:24" ht="15" thickBot="1" x14ac:dyDescent="0.4">
      <c r="A17" s="109" t="s">
        <v>89</v>
      </c>
      <c r="B17" s="107">
        <v>3863903.2740000002</v>
      </c>
      <c r="C17" s="255">
        <v>4707885.7349999994</v>
      </c>
      <c r="D17" s="104"/>
      <c r="E17" s="254"/>
      <c r="F17" s="105"/>
      <c r="G17" s="246">
        <f t="shared" ref="F17:G17" si="4">G15-G16</f>
        <v>0</v>
      </c>
      <c r="J17" s="218"/>
      <c r="K17" s="210"/>
      <c r="L17" s="210"/>
      <c r="M17" s="210"/>
      <c r="N17" s="210"/>
      <c r="O17" s="210"/>
      <c r="P17" s="210"/>
      <c r="Q17" s="219" t="s">
        <v>102</v>
      </c>
      <c r="R17" s="219" t="s">
        <v>93</v>
      </c>
      <c r="S17" s="219" t="s">
        <v>103</v>
      </c>
      <c r="T17" s="220" t="s">
        <v>104</v>
      </c>
      <c r="U17" s="220" t="s">
        <v>105</v>
      </c>
      <c r="V17" s="220" t="s">
        <v>106</v>
      </c>
      <c r="W17" s="210"/>
      <c r="X17" s="211"/>
    </row>
    <row r="18" spans="1:24" ht="15" thickBot="1" x14ac:dyDescent="0.4">
      <c r="A18" s="110"/>
      <c r="B18" s="111"/>
      <c r="C18" s="111"/>
      <c r="D18" s="111"/>
      <c r="E18" s="111"/>
      <c r="F18" s="112"/>
      <c r="G18" s="247"/>
      <c r="J18" s="209" t="s">
        <v>107</v>
      </c>
      <c r="K18" s="210"/>
      <c r="L18" s="210"/>
      <c r="M18" s="210"/>
      <c r="N18" s="210"/>
      <c r="O18" s="210"/>
      <c r="P18" s="210"/>
      <c r="Q18" s="221">
        <v>0.3</v>
      </c>
      <c r="R18" s="222">
        <v>0.18</v>
      </c>
      <c r="S18" s="222">
        <v>0.52</v>
      </c>
      <c r="T18" s="223">
        <v>26</v>
      </c>
      <c r="U18" s="223">
        <v>16</v>
      </c>
      <c r="V18" s="223">
        <v>45</v>
      </c>
      <c r="W18" s="210"/>
      <c r="X18" s="211"/>
    </row>
    <row r="19" spans="1:24" ht="15" thickBot="1" x14ac:dyDescent="0.4">
      <c r="J19" s="209" t="s">
        <v>108</v>
      </c>
      <c r="K19" s="210"/>
      <c r="L19" s="210"/>
      <c r="M19" s="210"/>
      <c r="N19" s="210"/>
      <c r="O19" s="210"/>
      <c r="P19" s="210"/>
      <c r="Q19" s="224">
        <v>15</v>
      </c>
      <c r="R19" s="225">
        <v>21</v>
      </c>
      <c r="S19" s="225">
        <v>45</v>
      </c>
      <c r="T19" s="226"/>
      <c r="U19" s="226"/>
      <c r="V19" s="227"/>
      <c r="W19" s="210"/>
      <c r="X19" s="211"/>
    </row>
    <row r="20" spans="1:24" ht="15" thickBot="1" x14ac:dyDescent="0.4">
      <c r="A20" s="297" t="s">
        <v>226</v>
      </c>
      <c r="B20" s="298"/>
      <c r="C20" s="298"/>
      <c r="D20" s="298"/>
      <c r="E20" s="298"/>
      <c r="F20" s="298"/>
      <c r="G20" s="298"/>
      <c r="H20" s="299"/>
      <c r="J20" s="209" t="s">
        <v>109</v>
      </c>
      <c r="K20" s="210"/>
      <c r="L20" s="210"/>
      <c r="M20" s="210"/>
      <c r="N20" s="210"/>
      <c r="O20" s="210"/>
      <c r="P20" s="210"/>
      <c r="Q20" s="228">
        <v>21</v>
      </c>
      <c r="R20" s="229">
        <v>21</v>
      </c>
      <c r="S20" s="229">
        <v>21</v>
      </c>
      <c r="T20" s="230"/>
      <c r="U20" s="230"/>
      <c r="V20" s="231"/>
      <c r="W20" s="210"/>
      <c r="X20" s="211"/>
    </row>
    <row r="21" spans="1:24" x14ac:dyDescent="0.35">
      <c r="A21" s="166"/>
      <c r="B21" s="167"/>
      <c r="C21" s="167"/>
      <c r="D21" s="168" t="s">
        <v>129</v>
      </c>
      <c r="E21" s="169">
        <f>E7</f>
        <v>2024</v>
      </c>
      <c r="F21" s="169">
        <f>F7</f>
        <v>2025</v>
      </c>
      <c r="G21" s="169">
        <f>G7</f>
        <v>2026</v>
      </c>
      <c r="H21" s="170">
        <v>2027</v>
      </c>
      <c r="J21" s="209"/>
      <c r="K21" s="210"/>
      <c r="L21" s="210"/>
      <c r="M21" s="210"/>
      <c r="N21" s="210"/>
      <c r="O21" s="210"/>
      <c r="P21" s="210"/>
      <c r="Q21" s="210"/>
      <c r="R21" s="232">
        <f>Q18+13%+R18</f>
        <v>0.61</v>
      </c>
      <c r="S21" s="210"/>
      <c r="T21" s="210"/>
      <c r="U21" s="210"/>
      <c r="V21" s="210"/>
      <c r="W21" s="210"/>
      <c r="X21" s="211"/>
    </row>
    <row r="22" spans="1:24" ht="15" thickBot="1" x14ac:dyDescent="0.4">
      <c r="A22" s="166" t="s">
        <v>130</v>
      </c>
      <c r="B22" s="168">
        <v>2022</v>
      </c>
      <c r="C22" s="171"/>
      <c r="D22" s="171"/>
      <c r="E22" s="171"/>
      <c r="F22" s="171"/>
      <c r="G22" s="171"/>
      <c r="H22" s="172"/>
      <c r="J22" s="218" t="s">
        <v>110</v>
      </c>
      <c r="K22" s="210"/>
      <c r="L22" s="210"/>
      <c r="M22" s="210"/>
      <c r="N22" s="210"/>
      <c r="O22" s="210"/>
      <c r="P22" s="210"/>
      <c r="Q22" s="210"/>
      <c r="R22" s="210"/>
      <c r="S22" s="210"/>
      <c r="T22" s="210"/>
      <c r="U22" s="210"/>
      <c r="V22" s="210"/>
      <c r="W22" s="210"/>
      <c r="X22" s="211"/>
    </row>
    <row r="23" spans="1:24" ht="15" thickBot="1" x14ac:dyDescent="0.4">
      <c r="A23" s="166" t="s">
        <v>215</v>
      </c>
      <c r="B23" s="171"/>
      <c r="C23" s="171"/>
      <c r="D23" s="171"/>
      <c r="E23" s="171"/>
      <c r="F23" s="171"/>
      <c r="G23" s="171"/>
      <c r="H23" s="172"/>
      <c r="J23" s="209"/>
      <c r="K23" s="210"/>
      <c r="L23" s="210"/>
      <c r="M23" s="210"/>
      <c r="N23" s="210"/>
      <c r="O23" s="210"/>
      <c r="P23" s="210"/>
      <c r="Q23" s="281" t="s">
        <v>111</v>
      </c>
      <c r="R23" s="282"/>
      <c r="S23" s="283"/>
      <c r="T23" s="278" t="s">
        <v>112</v>
      </c>
      <c r="U23" s="279"/>
      <c r="V23" s="280"/>
      <c r="W23" s="210"/>
      <c r="X23" s="211"/>
    </row>
    <row r="24" spans="1:24" ht="15" thickBot="1" x14ac:dyDescent="0.4">
      <c r="A24" s="166" t="s">
        <v>131</v>
      </c>
      <c r="B24" s="167"/>
      <c r="C24" s="167"/>
      <c r="D24" s="171"/>
      <c r="E24" s="171"/>
      <c r="F24" s="171"/>
      <c r="G24" s="167"/>
      <c r="H24" s="172"/>
      <c r="J24" s="218"/>
      <c r="K24" s="210"/>
      <c r="L24" s="210"/>
      <c r="M24" s="210"/>
      <c r="N24" s="210"/>
      <c r="O24" s="210"/>
      <c r="P24" s="210"/>
      <c r="Q24" s="219" t="s">
        <v>102</v>
      </c>
      <c r="R24" s="219" t="s">
        <v>93</v>
      </c>
      <c r="S24" s="219" t="s">
        <v>113</v>
      </c>
      <c r="T24" s="220" t="str">
        <f>Q24</f>
        <v>A</v>
      </c>
      <c r="U24" s="220" t="str">
        <f t="shared" ref="U24:V24" si="5">R24</f>
        <v>B</v>
      </c>
      <c r="V24" s="220" t="str">
        <f t="shared" si="5"/>
        <v>OTROS</v>
      </c>
      <c r="W24" s="210"/>
      <c r="X24" s="211"/>
    </row>
    <row r="25" spans="1:24" x14ac:dyDescent="0.35">
      <c r="A25" s="166"/>
      <c r="B25" s="167"/>
      <c r="C25" s="168" t="s">
        <v>133</v>
      </c>
      <c r="D25" s="171"/>
      <c r="E25" s="173">
        <f>SUM(E22:E24)</f>
        <v>0</v>
      </c>
      <c r="F25" s="167"/>
      <c r="G25" s="167"/>
      <c r="H25" s="172"/>
      <c r="J25" s="209" t="s">
        <v>114</v>
      </c>
      <c r="K25" s="210"/>
      <c r="L25" s="210"/>
      <c r="M25" s="210"/>
      <c r="N25" s="210"/>
      <c r="O25" s="210"/>
      <c r="P25" s="210"/>
      <c r="Q25" s="221">
        <v>0.25</v>
      </c>
      <c r="R25" s="222">
        <v>0.25</v>
      </c>
      <c r="S25" s="222">
        <v>0.5</v>
      </c>
      <c r="T25" s="233"/>
      <c r="U25" s="233"/>
      <c r="V25" s="234"/>
      <c r="W25" s="210"/>
      <c r="X25" s="211"/>
    </row>
    <row r="26" spans="1:24" ht="15" thickBot="1" x14ac:dyDescent="0.4">
      <c r="A26" s="174"/>
      <c r="B26" s="175"/>
      <c r="C26" s="176"/>
      <c r="D26" s="175"/>
      <c r="E26" s="175"/>
      <c r="F26" s="177">
        <f>F23+F24</f>
        <v>0</v>
      </c>
      <c r="G26" s="175"/>
      <c r="H26" s="178"/>
      <c r="J26" s="209" t="s">
        <v>115</v>
      </c>
      <c r="K26" s="210"/>
      <c r="L26" s="210"/>
      <c r="M26" s="210"/>
      <c r="N26" s="210"/>
      <c r="O26" s="210"/>
      <c r="P26" s="210"/>
      <c r="Q26" s="228">
        <v>90</v>
      </c>
      <c r="R26" s="229">
        <v>60</v>
      </c>
      <c r="S26" s="229">
        <v>5</v>
      </c>
      <c r="T26" s="230"/>
      <c r="U26" s="230"/>
      <c r="V26" s="231"/>
      <c r="W26" s="210"/>
      <c r="X26" s="211"/>
    </row>
    <row r="27" spans="1:24" x14ac:dyDescent="0.35">
      <c r="A27" s="179"/>
      <c r="B27" s="180">
        <v>2023</v>
      </c>
      <c r="C27" s="164"/>
      <c r="D27" s="181"/>
      <c r="E27" s="164"/>
      <c r="F27" s="181"/>
      <c r="G27" s="165"/>
      <c r="J27" s="209" t="s">
        <v>116</v>
      </c>
      <c r="K27" s="210"/>
      <c r="L27" s="210"/>
      <c r="M27" s="210"/>
      <c r="N27" s="210"/>
      <c r="O27" s="210"/>
      <c r="P27" s="235"/>
      <c r="Q27" s="235"/>
      <c r="R27" s="235"/>
      <c r="S27" s="235"/>
      <c r="T27" s="210"/>
      <c r="U27" s="210"/>
      <c r="V27" s="210"/>
      <c r="W27" s="210"/>
      <c r="X27" s="211"/>
    </row>
    <row r="28" spans="1:24" x14ac:dyDescent="0.35">
      <c r="A28" s="166" t="str">
        <f>A22</f>
        <v>CXC AÑO ANTERIOR</v>
      </c>
      <c r="B28" s="167"/>
      <c r="C28" s="167"/>
      <c r="D28" s="171"/>
      <c r="E28" s="167"/>
      <c r="F28" s="171"/>
      <c r="G28" s="182"/>
      <c r="J28" s="209"/>
      <c r="K28" s="210"/>
      <c r="L28" s="210"/>
      <c r="M28" s="210"/>
      <c r="N28" s="210"/>
      <c r="O28" s="210"/>
      <c r="P28" s="236"/>
      <c r="Q28" s="237"/>
      <c r="R28" s="237"/>
      <c r="S28" s="237"/>
      <c r="T28" s="210"/>
      <c r="U28" s="210"/>
      <c r="V28" s="210"/>
      <c r="W28" s="210"/>
      <c r="X28" s="211"/>
    </row>
    <row r="29" spans="1:24" x14ac:dyDescent="0.35">
      <c r="A29" s="166" t="str">
        <f>A23</f>
        <v>OXXO EN MX</v>
      </c>
      <c r="B29" s="167"/>
      <c r="C29" s="167"/>
      <c r="D29" s="171"/>
      <c r="E29" s="167"/>
      <c r="F29" s="171"/>
      <c r="G29" s="182"/>
      <c r="J29" s="209" t="s">
        <v>117</v>
      </c>
      <c r="K29" s="210"/>
      <c r="L29" s="210"/>
      <c r="M29" s="210"/>
      <c r="N29" s="210"/>
      <c r="O29" s="210"/>
      <c r="P29" s="210"/>
      <c r="Q29" s="210"/>
      <c r="R29" s="210"/>
      <c r="S29" s="210"/>
      <c r="T29" s="210"/>
      <c r="U29" s="210"/>
      <c r="V29" s="210"/>
      <c r="W29" s="210"/>
      <c r="X29" s="211"/>
    </row>
    <row r="30" spans="1:24" x14ac:dyDescent="0.35">
      <c r="A30" s="166" t="str">
        <f>A24</f>
        <v>CLIENTES</v>
      </c>
      <c r="B30" s="167"/>
      <c r="C30" s="168" t="s">
        <v>134</v>
      </c>
      <c r="D30" s="167"/>
      <c r="E30" s="167"/>
      <c r="F30" s="173"/>
      <c r="G30" s="172"/>
      <c r="J30" s="209" t="s">
        <v>119</v>
      </c>
      <c r="K30" s="210"/>
      <c r="L30" s="210"/>
      <c r="M30" s="210"/>
      <c r="N30" s="210"/>
      <c r="O30" s="210"/>
      <c r="P30" s="210"/>
      <c r="Q30" s="210"/>
      <c r="R30" s="210"/>
      <c r="S30" s="210"/>
      <c r="T30" s="210"/>
      <c r="U30" s="210"/>
      <c r="V30" s="213"/>
      <c r="W30" s="210"/>
      <c r="X30" s="211"/>
    </row>
    <row r="31" spans="1:24" ht="15" thickBot="1" x14ac:dyDescent="0.4">
      <c r="A31" s="174"/>
      <c r="B31" s="175"/>
      <c r="C31" s="176" t="s">
        <v>135</v>
      </c>
      <c r="D31" s="175"/>
      <c r="E31" s="175"/>
      <c r="F31" s="175"/>
      <c r="G31" s="183"/>
      <c r="J31" s="209" t="s">
        <v>120</v>
      </c>
      <c r="K31" s="210"/>
      <c r="L31" s="210"/>
      <c r="M31" s="210"/>
      <c r="N31" s="210"/>
      <c r="O31" s="210"/>
      <c r="P31" s="210"/>
      <c r="Q31" s="210"/>
      <c r="R31" s="210"/>
      <c r="S31" s="210"/>
      <c r="T31" s="210"/>
      <c r="U31" s="210"/>
      <c r="V31" s="213"/>
      <c r="W31" s="210"/>
      <c r="X31" s="211"/>
    </row>
    <row r="32" spans="1:24" ht="15" thickBot="1" x14ac:dyDescent="0.4">
      <c r="A32" s="179"/>
      <c r="B32" s="180">
        <v>2024</v>
      </c>
      <c r="C32" s="164"/>
      <c r="D32" s="181"/>
      <c r="E32" s="164"/>
      <c r="F32" s="164"/>
      <c r="G32" s="181"/>
      <c r="H32" s="165"/>
      <c r="J32" s="209" t="s">
        <v>121</v>
      </c>
      <c r="K32" s="210"/>
      <c r="L32" s="210"/>
      <c r="M32" s="210"/>
      <c r="N32" s="210"/>
      <c r="O32" s="210"/>
      <c r="P32" s="210"/>
      <c r="Q32" s="210"/>
      <c r="R32" s="210"/>
      <c r="S32" s="210"/>
      <c r="T32" s="210"/>
      <c r="U32" s="210"/>
      <c r="V32" s="210"/>
      <c r="W32" s="210"/>
      <c r="X32" s="211"/>
    </row>
    <row r="33" spans="1:24" x14ac:dyDescent="0.35">
      <c r="A33" s="166" t="str">
        <f>A28</f>
        <v>CXC AÑO ANTERIOR</v>
      </c>
      <c r="B33" s="167"/>
      <c r="C33" s="167"/>
      <c r="D33" s="171"/>
      <c r="E33" s="167"/>
      <c r="F33" s="167"/>
      <c r="G33" s="171"/>
      <c r="H33" s="182"/>
      <c r="J33" s="209"/>
      <c r="K33" s="210" t="s">
        <v>122</v>
      </c>
      <c r="L33" s="210"/>
      <c r="M33" s="210"/>
      <c r="N33" s="210"/>
      <c r="O33" s="210"/>
      <c r="P33" s="210"/>
      <c r="Q33" s="238">
        <v>0.13</v>
      </c>
      <c r="R33" s="210"/>
      <c r="S33" s="210"/>
      <c r="T33" s="210"/>
      <c r="U33" s="210"/>
      <c r="V33" s="210"/>
      <c r="W33" s="210"/>
      <c r="X33" s="211"/>
    </row>
    <row r="34" spans="1:24" x14ac:dyDescent="0.35">
      <c r="A34" s="166" t="str">
        <f>A29</f>
        <v>OXXO EN MX</v>
      </c>
      <c r="B34" s="167"/>
      <c r="C34" s="167"/>
      <c r="D34" s="171"/>
      <c r="E34" s="167"/>
      <c r="F34" s="167"/>
      <c r="G34" s="171"/>
      <c r="H34" s="182"/>
      <c r="J34" s="209"/>
      <c r="K34" s="210" t="s">
        <v>123</v>
      </c>
      <c r="L34" s="210"/>
      <c r="M34" s="210"/>
      <c r="N34" s="210"/>
      <c r="O34" s="210"/>
      <c r="P34" s="210"/>
      <c r="Q34" s="239">
        <v>120</v>
      </c>
      <c r="R34" s="210" t="s">
        <v>125</v>
      </c>
      <c r="S34" s="210"/>
      <c r="T34" s="210"/>
      <c r="U34" s="210"/>
      <c r="V34" s="210"/>
      <c r="W34" s="210"/>
      <c r="X34" s="211"/>
    </row>
    <row r="35" spans="1:24" ht="15" thickBot="1" x14ac:dyDescent="0.4">
      <c r="A35" s="166" t="str">
        <f>A30</f>
        <v>CLIENTES</v>
      </c>
      <c r="B35" s="167"/>
      <c r="C35" s="168" t="s">
        <v>212</v>
      </c>
      <c r="D35" s="167"/>
      <c r="E35" s="167"/>
      <c r="F35" s="167"/>
      <c r="G35" s="173"/>
      <c r="H35" s="172"/>
      <c r="J35" s="209"/>
      <c r="K35" s="210" t="s">
        <v>124</v>
      </c>
      <c r="L35" s="210"/>
      <c r="M35" s="210"/>
      <c r="N35" s="210"/>
      <c r="O35" s="210"/>
      <c r="P35" s="210"/>
      <c r="Q35" s="240">
        <v>35</v>
      </c>
      <c r="R35" s="210"/>
      <c r="S35" s="210"/>
      <c r="T35" s="210"/>
      <c r="U35" s="210"/>
      <c r="V35" s="210"/>
      <c r="W35" s="210"/>
      <c r="X35" s="211"/>
    </row>
    <row r="36" spans="1:24" ht="15" thickBot="1" x14ac:dyDescent="0.4">
      <c r="A36" s="174"/>
      <c r="B36" s="175"/>
      <c r="C36" s="176" t="s">
        <v>213</v>
      </c>
      <c r="D36" s="175"/>
      <c r="E36" s="175"/>
      <c r="F36" s="175"/>
      <c r="G36" s="175"/>
      <c r="H36" s="183"/>
      <c r="J36" s="241"/>
      <c r="K36" s="242"/>
      <c r="L36" s="242"/>
      <c r="M36" s="242"/>
      <c r="N36" s="242"/>
      <c r="O36" s="242"/>
      <c r="P36" s="242"/>
      <c r="Q36" s="242"/>
      <c r="R36" s="242"/>
      <c r="S36" s="242"/>
      <c r="T36" s="242"/>
      <c r="U36" s="242"/>
      <c r="V36" s="242"/>
      <c r="W36" s="242"/>
      <c r="X36" s="243"/>
    </row>
    <row r="38" spans="1:24" x14ac:dyDescent="0.35">
      <c r="B38" s="300" t="s">
        <v>207</v>
      </c>
      <c r="C38" s="300"/>
      <c r="D38" s="300"/>
      <c r="E38" s="300"/>
      <c r="F38" s="300"/>
      <c r="G38" s="300"/>
    </row>
    <row r="39" spans="1:24" ht="15" thickBot="1" x14ac:dyDescent="0.4"/>
    <row r="40" spans="1:24" ht="15" thickBot="1" x14ac:dyDescent="0.4">
      <c r="A40" s="184"/>
      <c r="B40" s="185"/>
      <c r="C40" s="186">
        <v>2022</v>
      </c>
      <c r="D40" s="186">
        <v>2023</v>
      </c>
      <c r="E40" s="187">
        <v>2024</v>
      </c>
      <c r="F40" s="187">
        <f t="shared" ref="F40:G40" si="6">F21</f>
        <v>2025</v>
      </c>
      <c r="G40" s="188">
        <f t="shared" si="6"/>
        <v>2026</v>
      </c>
    </row>
    <row r="41" spans="1:24" ht="15" thickBot="1" x14ac:dyDescent="0.4">
      <c r="A41" s="189" t="s">
        <v>136</v>
      </c>
      <c r="B41" s="190"/>
      <c r="C41" s="191"/>
      <c r="D41" s="191"/>
      <c r="E41" s="191"/>
      <c r="F41" s="191"/>
      <c r="G41" s="192"/>
      <c r="L41" s="113" t="s">
        <v>142</v>
      </c>
      <c r="M41" s="114"/>
      <c r="N41" s="114"/>
      <c r="O41" s="114"/>
      <c r="P41" s="114"/>
      <c r="Q41" s="50"/>
    </row>
    <row r="42" spans="1:24" ht="15" thickBot="1" x14ac:dyDescent="0.4">
      <c r="L42" s="115"/>
      <c r="M42" s="116"/>
      <c r="N42" s="116"/>
      <c r="O42" s="117">
        <f>O8</f>
        <v>2024</v>
      </c>
      <c r="P42" s="117">
        <f>P8</f>
        <v>2025</v>
      </c>
      <c r="Q42" s="118">
        <f>Q8</f>
        <v>2026</v>
      </c>
    </row>
    <row r="43" spans="1:24" x14ac:dyDescent="0.35">
      <c r="A43" s="193" t="s">
        <v>206</v>
      </c>
      <c r="B43" s="185"/>
      <c r="C43" s="185"/>
      <c r="D43" s="185" t="s">
        <v>137</v>
      </c>
      <c r="E43" s="186">
        <v>2022</v>
      </c>
      <c r="F43" s="186">
        <v>2023</v>
      </c>
      <c r="G43" s="186">
        <v>2024</v>
      </c>
      <c r="H43" s="194">
        <v>2025</v>
      </c>
      <c r="L43" s="125" t="s">
        <v>143</v>
      </c>
      <c r="M43" s="126"/>
      <c r="N43" s="116"/>
      <c r="O43" s="119">
        <f>D57</f>
        <v>3954866.8499999996</v>
      </c>
      <c r="P43" s="119"/>
      <c r="Q43" s="120"/>
    </row>
    <row r="44" spans="1:24" x14ac:dyDescent="0.35">
      <c r="A44" s="195" t="s">
        <v>138</v>
      </c>
      <c r="B44" s="196"/>
      <c r="C44" s="196"/>
      <c r="D44" s="197"/>
      <c r="E44" s="197"/>
      <c r="F44" s="196"/>
      <c r="G44" s="196"/>
      <c r="H44" s="198"/>
      <c r="L44" s="125" t="s">
        <v>144</v>
      </c>
      <c r="M44" s="126"/>
      <c r="N44" s="116"/>
      <c r="O44" s="116"/>
      <c r="P44" s="116"/>
      <c r="Q44" s="121"/>
    </row>
    <row r="45" spans="1:24" x14ac:dyDescent="0.35">
      <c r="A45" s="199">
        <v>2022</v>
      </c>
      <c r="B45" s="196"/>
      <c r="C45" s="196"/>
      <c r="D45" s="197"/>
      <c r="E45" s="197"/>
      <c r="F45" s="197"/>
      <c r="G45" s="196"/>
      <c r="H45" s="198"/>
      <c r="L45" s="125" t="s">
        <v>132</v>
      </c>
      <c r="M45" s="126"/>
      <c r="N45" s="116"/>
      <c r="O45" s="119"/>
      <c r="P45" s="119"/>
      <c r="Q45" s="120"/>
    </row>
    <row r="46" spans="1:24" x14ac:dyDescent="0.35">
      <c r="A46" s="199">
        <v>2023</v>
      </c>
      <c r="B46" s="196"/>
      <c r="C46" s="196"/>
      <c r="D46" s="197"/>
      <c r="E46" s="196"/>
      <c r="F46" s="197"/>
      <c r="G46" s="197"/>
      <c r="H46" s="198"/>
      <c r="L46" s="125" t="s">
        <v>145</v>
      </c>
      <c r="M46" s="126"/>
      <c r="N46" s="116"/>
      <c r="O46" s="116"/>
      <c r="P46" s="116"/>
      <c r="Q46" s="121"/>
    </row>
    <row r="47" spans="1:24" x14ac:dyDescent="0.35">
      <c r="A47" s="199">
        <v>2024</v>
      </c>
      <c r="B47" s="196"/>
      <c r="C47" s="196"/>
      <c r="D47" s="197"/>
      <c r="E47" s="196"/>
      <c r="F47" s="196"/>
      <c r="G47" s="197"/>
      <c r="H47" s="200"/>
      <c r="L47" s="125" t="s">
        <v>146</v>
      </c>
      <c r="M47" s="126"/>
      <c r="N47" s="116"/>
      <c r="O47" s="119"/>
      <c r="P47" s="119"/>
      <c r="Q47" s="120"/>
    </row>
    <row r="48" spans="1:24" x14ac:dyDescent="0.35">
      <c r="A48" s="199"/>
      <c r="B48" s="196"/>
      <c r="C48" s="201" t="s">
        <v>139</v>
      </c>
      <c r="D48" s="196"/>
      <c r="E48" s="202"/>
      <c r="F48" s="202"/>
      <c r="G48" s="202"/>
      <c r="H48" s="198"/>
      <c r="L48" s="125"/>
      <c r="M48" s="126"/>
      <c r="N48" s="116"/>
      <c r="O48" s="116"/>
      <c r="P48" s="116"/>
      <c r="Q48" s="121"/>
    </row>
    <row r="49" spans="1:22" ht="15" thickBot="1" x14ac:dyDescent="0.4">
      <c r="A49" s="203"/>
      <c r="B49" s="190"/>
      <c r="C49" s="204" t="s">
        <v>140</v>
      </c>
      <c r="D49" s="190"/>
      <c r="E49" s="191"/>
      <c r="F49" s="191"/>
      <c r="G49" s="191"/>
      <c r="H49" s="205"/>
      <c r="L49" s="125" t="s">
        <v>147</v>
      </c>
      <c r="M49" s="126"/>
      <c r="N49" s="116"/>
      <c r="O49" s="116"/>
      <c r="P49" s="116"/>
      <c r="Q49" s="121"/>
    </row>
    <row r="50" spans="1:22" x14ac:dyDescent="0.35">
      <c r="L50" s="125" t="s">
        <v>148</v>
      </c>
      <c r="M50" s="126"/>
      <c r="N50" s="116"/>
      <c r="O50" s="119"/>
      <c r="P50" s="119"/>
      <c r="Q50" s="120"/>
    </row>
    <row r="51" spans="1:22" x14ac:dyDescent="0.35">
      <c r="K51" s="71" t="s">
        <v>162</v>
      </c>
      <c r="L51" s="125" t="s">
        <v>149</v>
      </c>
      <c r="M51" s="126"/>
      <c r="N51" s="116"/>
      <c r="O51" s="119"/>
      <c r="P51" s="119"/>
      <c r="Q51" s="120"/>
    </row>
    <row r="52" spans="1:22" ht="15" thickBot="1" x14ac:dyDescent="0.4">
      <c r="K52" s="71" t="s">
        <v>163</v>
      </c>
      <c r="L52" s="125" t="s">
        <v>150</v>
      </c>
      <c r="M52" s="126"/>
      <c r="N52" s="116"/>
      <c r="O52" s="119"/>
      <c r="P52" s="119"/>
      <c r="Q52" s="120"/>
    </row>
    <row r="53" spans="1:22" x14ac:dyDescent="0.35">
      <c r="B53" s="73" t="s">
        <v>141</v>
      </c>
      <c r="C53" s="74"/>
      <c r="D53" s="74"/>
      <c r="E53" s="74"/>
      <c r="F53" s="75"/>
      <c r="G53" s="247"/>
      <c r="L53" s="125" t="s">
        <v>152</v>
      </c>
      <c r="M53" s="126"/>
      <c r="N53" s="116"/>
      <c r="O53" s="119"/>
      <c r="P53" s="119"/>
      <c r="Q53" s="120"/>
    </row>
    <row r="54" spans="1:22" x14ac:dyDescent="0.35">
      <c r="B54" s="76"/>
      <c r="C54" s="261">
        <v>2022</v>
      </c>
      <c r="D54" s="261">
        <v>2023</v>
      </c>
      <c r="E54" s="261">
        <v>2024</v>
      </c>
      <c r="F54" s="77">
        <v>2025</v>
      </c>
      <c r="G54" s="256">
        <v>2026</v>
      </c>
      <c r="K54" s="71" t="s">
        <v>164</v>
      </c>
      <c r="L54" s="125" t="s">
        <v>155</v>
      </c>
      <c r="M54" s="126"/>
      <c r="N54" s="116"/>
      <c r="O54" s="119"/>
      <c r="P54" s="119"/>
      <c r="Q54" s="120"/>
    </row>
    <row r="55" spans="1:22" x14ac:dyDescent="0.35">
      <c r="B55" s="78" t="s">
        <v>54</v>
      </c>
      <c r="C55" s="62"/>
      <c r="D55" s="62"/>
      <c r="E55" s="62"/>
      <c r="F55" s="79"/>
      <c r="G55" s="247"/>
      <c r="L55" s="125"/>
      <c r="M55" s="126"/>
      <c r="N55" s="116"/>
      <c r="O55" s="116"/>
      <c r="P55" s="116"/>
      <c r="Q55" s="121"/>
    </row>
    <row r="56" spans="1:22" x14ac:dyDescent="0.35">
      <c r="B56" s="80" t="s">
        <v>55</v>
      </c>
      <c r="C56" s="262">
        <v>15764755.032000003</v>
      </c>
      <c r="D56" s="262">
        <v>22595682.301499996</v>
      </c>
      <c r="E56" s="262"/>
      <c r="F56" s="81"/>
      <c r="G56" s="257" t="e">
        <f>G57+G58+G60</f>
        <v>#DIV/0!</v>
      </c>
      <c r="L56" s="125" t="s">
        <v>156</v>
      </c>
      <c r="M56" s="126"/>
      <c r="N56" s="116"/>
      <c r="O56" s="119"/>
      <c r="P56" s="119"/>
      <c r="Q56" s="120"/>
    </row>
    <row r="57" spans="1:22" x14ac:dyDescent="0.35">
      <c r="B57" s="76" t="s">
        <v>56</v>
      </c>
      <c r="C57" s="82">
        <v>2678925.6</v>
      </c>
      <c r="D57" s="82">
        <v>3954866.8499999996</v>
      </c>
      <c r="E57" s="263"/>
      <c r="F57" s="83"/>
      <c r="G57" s="246">
        <f t="shared" ref="G57" si="7">Q58</f>
        <v>0</v>
      </c>
      <c r="L57" s="125"/>
      <c r="M57" s="126"/>
      <c r="N57" s="116"/>
      <c r="O57" s="116"/>
      <c r="P57" s="116"/>
      <c r="Q57" s="121"/>
    </row>
    <row r="58" spans="1:22" x14ac:dyDescent="0.35">
      <c r="B58" s="76" t="s">
        <v>57</v>
      </c>
      <c r="C58" s="82">
        <v>4355216.0080000004</v>
      </c>
      <c r="D58" s="82">
        <v>7997462.0099999998</v>
      </c>
      <c r="E58" s="263"/>
      <c r="F58" s="83"/>
      <c r="G58" s="246">
        <f>H36</f>
        <v>0</v>
      </c>
      <c r="L58" s="125" t="s">
        <v>153</v>
      </c>
      <c r="M58" s="126"/>
      <c r="N58" s="116"/>
      <c r="O58" s="119"/>
      <c r="P58" s="119"/>
      <c r="Q58" s="120"/>
    </row>
    <row r="59" spans="1:22" x14ac:dyDescent="0.35">
      <c r="B59" s="76" t="s">
        <v>58</v>
      </c>
      <c r="C59" s="62"/>
      <c r="D59" s="62"/>
      <c r="E59" s="62"/>
      <c r="F59" s="79"/>
      <c r="G59" s="247"/>
      <c r="K59" s="71" t="s">
        <v>210</v>
      </c>
      <c r="L59" s="125" t="s">
        <v>118</v>
      </c>
      <c r="M59" s="126"/>
      <c r="N59" s="116"/>
      <c r="O59" s="119"/>
      <c r="P59" s="119"/>
      <c r="Q59" s="120"/>
    </row>
    <row r="60" spans="1:22" ht="15" thickBot="1" x14ac:dyDescent="0.4">
      <c r="B60" s="84" t="s">
        <v>59</v>
      </c>
      <c r="C60" s="82">
        <v>4820721.256000001</v>
      </c>
      <c r="D60" s="82">
        <v>5872202.1971999994</v>
      </c>
      <c r="E60" s="302"/>
      <c r="F60" s="304"/>
      <c r="G60" s="306" t="e">
        <f>G10/$S$13</f>
        <v>#DIV/0!</v>
      </c>
      <c r="L60" s="127" t="s">
        <v>161</v>
      </c>
      <c r="M60" s="128"/>
      <c r="N60" s="122"/>
      <c r="O60" s="123"/>
      <c r="P60" s="123"/>
      <c r="Q60" s="124"/>
      <c r="R60" s="69"/>
    </row>
    <row r="61" spans="1:22" ht="15" thickBot="1" x14ac:dyDescent="0.4">
      <c r="B61" s="84" t="s">
        <v>60</v>
      </c>
      <c r="C61" s="82">
        <v>1467300.5984</v>
      </c>
      <c r="D61" s="82">
        <v>1815449.8430999999</v>
      </c>
      <c r="E61" s="303"/>
      <c r="F61" s="305"/>
      <c r="G61" s="307"/>
    </row>
    <row r="62" spans="1:22" ht="15.5" x14ac:dyDescent="0.35">
      <c r="B62" s="84" t="s">
        <v>61</v>
      </c>
      <c r="C62" s="82">
        <v>2442591.5696000005</v>
      </c>
      <c r="D62" s="82">
        <v>2955701.4011999997</v>
      </c>
      <c r="E62" s="303"/>
      <c r="F62" s="305"/>
      <c r="G62" s="307"/>
      <c r="L62" s="129"/>
      <c r="M62" s="130"/>
      <c r="N62" s="130"/>
      <c r="O62" s="130"/>
      <c r="P62" s="130"/>
      <c r="Q62" s="130"/>
      <c r="R62" s="130"/>
      <c r="S62" s="131" t="s">
        <v>176</v>
      </c>
      <c r="T62" s="130"/>
      <c r="U62" s="130"/>
      <c r="V62" s="132"/>
    </row>
    <row r="63" spans="1:22" ht="15" thickBot="1" x14ac:dyDescent="0.4">
      <c r="B63" s="89" t="s">
        <v>205</v>
      </c>
      <c r="C63" s="158">
        <v>8730613.4240000024</v>
      </c>
      <c r="D63" s="158">
        <v>10643353.441499999</v>
      </c>
      <c r="E63" s="158"/>
      <c r="F63" s="91"/>
      <c r="G63" s="258" t="e">
        <f>SUM(G60:G62)</f>
        <v>#DIV/0!</v>
      </c>
      <c r="L63" s="133"/>
      <c r="M63" s="134"/>
      <c r="N63" s="134"/>
      <c r="O63" s="134"/>
      <c r="P63" s="134"/>
      <c r="Q63" s="134"/>
      <c r="R63" s="134"/>
      <c r="S63" s="134"/>
      <c r="T63" s="134"/>
      <c r="U63" s="134"/>
      <c r="V63" s="135"/>
    </row>
    <row r="64" spans="1:22" ht="15" thickBot="1" x14ac:dyDescent="0.4">
      <c r="B64" s="85" t="s">
        <v>62</v>
      </c>
      <c r="C64" s="62"/>
      <c r="D64" s="62"/>
      <c r="E64" s="62"/>
      <c r="F64" s="79"/>
      <c r="G64" s="247"/>
      <c r="H64" s="266"/>
      <c r="I64" s="266"/>
      <c r="L64" s="133"/>
      <c r="M64" s="134"/>
      <c r="N64" s="134"/>
      <c r="O64" s="134"/>
      <c r="P64" s="134"/>
      <c r="Q64" s="134"/>
      <c r="R64" s="134"/>
      <c r="S64" s="294" t="s">
        <v>204</v>
      </c>
      <c r="T64" s="295"/>
      <c r="U64" s="296"/>
      <c r="V64" s="135"/>
    </row>
    <row r="65" spans="2:22" x14ac:dyDescent="0.35">
      <c r="B65" s="84" t="s">
        <v>172</v>
      </c>
      <c r="C65" s="82">
        <v>5803200</v>
      </c>
      <c r="D65" s="82">
        <v>5942700</v>
      </c>
      <c r="E65" s="82"/>
      <c r="F65" s="86"/>
      <c r="G65" s="259">
        <f>F65</f>
        <v>0</v>
      </c>
      <c r="L65" s="133"/>
      <c r="M65" s="134"/>
      <c r="N65" s="134"/>
      <c r="O65" s="134"/>
      <c r="P65" s="134"/>
      <c r="Q65" s="134"/>
      <c r="R65" s="136" t="s">
        <v>203</v>
      </c>
      <c r="S65" s="129"/>
      <c r="T65" s="136" t="s">
        <v>227</v>
      </c>
      <c r="U65" s="132"/>
      <c r="V65" s="135"/>
    </row>
    <row r="66" spans="2:22" ht="16" thickBot="1" x14ac:dyDescent="0.4">
      <c r="B66" s="84" t="s">
        <v>171</v>
      </c>
      <c r="C66" s="263">
        <v>13236331.659200002</v>
      </c>
      <c r="D66" s="82">
        <v>12485289.408600001</v>
      </c>
      <c r="E66" s="263"/>
      <c r="F66" s="83"/>
      <c r="G66" s="246">
        <f>F66-F67</f>
        <v>0</v>
      </c>
      <c r="L66" s="133"/>
      <c r="M66" s="137" t="s">
        <v>177</v>
      </c>
      <c r="N66" s="134"/>
      <c r="O66" s="134"/>
      <c r="P66" s="134"/>
      <c r="Q66" s="134"/>
      <c r="R66" s="138">
        <f>D54</f>
        <v>2023</v>
      </c>
      <c r="S66" s="139">
        <f>E54</f>
        <v>2024</v>
      </c>
      <c r="T66" s="138">
        <f>F54</f>
        <v>2025</v>
      </c>
      <c r="U66" s="140">
        <f>G54</f>
        <v>2026</v>
      </c>
      <c r="V66" s="141"/>
    </row>
    <row r="67" spans="2:22" x14ac:dyDescent="0.35">
      <c r="B67" s="87" t="s">
        <v>63</v>
      </c>
      <c r="C67" s="82">
        <v>856924.16160000011</v>
      </c>
      <c r="D67" s="82">
        <v>877523.30009999999</v>
      </c>
      <c r="E67" s="263"/>
      <c r="F67" s="83"/>
      <c r="G67" s="246">
        <f t="shared" ref="F67:G67" si="8">$D$67</f>
        <v>877523.30009999999</v>
      </c>
      <c r="L67" s="272" t="s">
        <v>178</v>
      </c>
      <c r="M67" s="134" t="s">
        <v>179</v>
      </c>
      <c r="N67" s="134"/>
      <c r="O67" s="134"/>
      <c r="P67" s="134"/>
      <c r="Q67" s="134"/>
      <c r="R67" s="142"/>
      <c r="S67" s="142"/>
      <c r="T67" s="142"/>
      <c r="U67" s="142"/>
      <c r="V67" s="135"/>
    </row>
    <row r="68" spans="2:22" x14ac:dyDescent="0.35">
      <c r="B68" s="76" t="s">
        <v>64</v>
      </c>
      <c r="C68" s="88">
        <v>19783520.848000001</v>
      </c>
      <c r="D68" s="82">
        <v>19119800.373</v>
      </c>
      <c r="E68" s="263"/>
      <c r="F68" s="83"/>
      <c r="G68" s="246">
        <f t="shared" ref="F68:G68" si="9">F68-F69</f>
        <v>0</v>
      </c>
      <c r="L68" s="272"/>
      <c r="M68" s="134" t="s">
        <v>180</v>
      </c>
      <c r="N68" s="134"/>
      <c r="O68" s="134"/>
      <c r="P68" s="134"/>
      <c r="Q68" s="134"/>
      <c r="R68" s="159"/>
      <c r="S68" s="159"/>
      <c r="T68" s="159"/>
      <c r="U68" s="159"/>
      <c r="V68" s="135"/>
    </row>
    <row r="69" spans="2:22" x14ac:dyDescent="0.35">
      <c r="B69" s="76" t="s">
        <v>63</v>
      </c>
      <c r="C69" s="82">
        <v>1112542.08</v>
      </c>
      <c r="D69" s="82">
        <v>1139285.8799999999</v>
      </c>
      <c r="E69" s="263"/>
      <c r="F69" s="83"/>
      <c r="G69" s="246">
        <f t="shared" ref="F69:G69" si="10">$D$69</f>
        <v>1139285.8799999999</v>
      </c>
      <c r="L69" s="144" t="s">
        <v>181</v>
      </c>
      <c r="M69" s="134" t="s">
        <v>182</v>
      </c>
      <c r="N69" s="134"/>
      <c r="O69" s="134"/>
      <c r="P69" s="134"/>
      <c r="Q69" s="134"/>
      <c r="R69" s="142"/>
      <c r="S69" s="142"/>
      <c r="T69" s="142"/>
      <c r="U69" s="142"/>
      <c r="V69" s="135"/>
    </row>
    <row r="70" spans="2:22" x14ac:dyDescent="0.35">
      <c r="B70" s="80" t="s">
        <v>65</v>
      </c>
      <c r="C70" s="262">
        <v>36666386.265600003</v>
      </c>
      <c r="D70" s="262">
        <v>35530980.601499997</v>
      </c>
      <c r="E70" s="262"/>
      <c r="F70" s="81"/>
      <c r="G70" s="257">
        <f t="shared" ref="G70" si="11">G66-G67+G68-G69+G65</f>
        <v>-2016809.1801</v>
      </c>
      <c r="H70" s="245"/>
      <c r="I70" s="244"/>
      <c r="L70" s="133"/>
      <c r="M70" s="134"/>
      <c r="N70" s="134"/>
      <c r="O70" s="134"/>
      <c r="P70" s="134"/>
      <c r="Q70" s="134"/>
      <c r="R70" s="134"/>
      <c r="S70" s="134"/>
      <c r="T70" s="134"/>
      <c r="U70" s="134"/>
      <c r="V70" s="135"/>
    </row>
    <row r="71" spans="2:22" ht="15.5" x14ac:dyDescent="0.35">
      <c r="B71" s="80" t="s">
        <v>170</v>
      </c>
      <c r="C71" s="262"/>
      <c r="D71" s="262"/>
      <c r="E71" s="264"/>
      <c r="F71" s="90"/>
      <c r="G71" s="257"/>
      <c r="L71" s="133"/>
      <c r="M71" s="137" t="s">
        <v>183</v>
      </c>
      <c r="N71" s="134"/>
      <c r="O71" s="134"/>
      <c r="P71" s="134"/>
      <c r="Q71" s="137" t="s">
        <v>184</v>
      </c>
      <c r="R71" s="134"/>
      <c r="S71" s="134"/>
      <c r="T71" s="134"/>
      <c r="U71" s="134"/>
      <c r="V71" s="135"/>
    </row>
    <row r="72" spans="2:22" x14ac:dyDescent="0.35">
      <c r="B72" s="76" t="s">
        <v>66</v>
      </c>
      <c r="C72" s="62"/>
      <c r="D72" s="62"/>
      <c r="E72" s="62"/>
      <c r="F72" s="79"/>
      <c r="G72" s="247"/>
      <c r="I72" s="245"/>
      <c r="L72" s="133"/>
      <c r="M72" s="134" t="str">
        <f>M67</f>
        <v>inventario</v>
      </c>
      <c r="N72" s="134"/>
      <c r="O72" s="134"/>
      <c r="P72" s="134"/>
      <c r="Q72" s="160" t="s">
        <v>185</v>
      </c>
      <c r="R72" s="145"/>
      <c r="S72" s="145"/>
      <c r="T72" s="145"/>
      <c r="U72" s="145"/>
      <c r="V72" s="135"/>
    </row>
    <row r="73" spans="2:22" x14ac:dyDescent="0.35">
      <c r="B73" s="80" t="s">
        <v>67</v>
      </c>
      <c r="C73" s="262">
        <v>52431141.297600001</v>
      </c>
      <c r="D73" s="262">
        <v>58126662.902999997</v>
      </c>
      <c r="E73" s="262"/>
      <c r="F73" s="81"/>
      <c r="G73" s="257" t="e">
        <f>G56+G70+G71</f>
        <v>#DIV/0!</v>
      </c>
      <c r="L73" s="133"/>
      <c r="M73" s="134" t="str">
        <f t="shared" ref="M73:M74" si="12">M68</f>
        <v>CxC</v>
      </c>
      <c r="N73" s="134"/>
      <c r="O73" s="134"/>
      <c r="P73" s="134"/>
      <c r="Q73" s="160" t="s">
        <v>186</v>
      </c>
      <c r="R73" s="147"/>
      <c r="S73" s="147"/>
      <c r="T73" s="147"/>
      <c r="U73" s="147"/>
      <c r="V73" s="135"/>
    </row>
    <row r="74" spans="2:22" x14ac:dyDescent="0.35">
      <c r="B74" s="76"/>
      <c r="C74" s="62"/>
      <c r="D74" s="62"/>
      <c r="E74" s="62"/>
      <c r="F74" s="79"/>
      <c r="G74" s="247"/>
      <c r="L74" s="133"/>
      <c r="M74" s="134" t="str">
        <f t="shared" si="12"/>
        <v>CxP</v>
      </c>
      <c r="N74" s="134"/>
      <c r="O74" s="134"/>
      <c r="P74" s="134"/>
      <c r="Q74" s="160" t="s">
        <v>187</v>
      </c>
      <c r="R74" s="147"/>
      <c r="S74" s="147"/>
      <c r="T74" s="147"/>
      <c r="U74" s="147"/>
      <c r="V74" s="135"/>
    </row>
    <row r="75" spans="2:22" x14ac:dyDescent="0.35">
      <c r="B75" s="80" t="s">
        <v>26</v>
      </c>
      <c r="C75" s="62"/>
      <c r="D75" s="62"/>
      <c r="E75" s="62"/>
      <c r="F75" s="79"/>
      <c r="G75" s="247"/>
      <c r="L75" s="133"/>
      <c r="M75" s="134"/>
      <c r="N75" s="134"/>
      <c r="O75" s="134"/>
      <c r="P75" s="134"/>
      <c r="Q75" s="134"/>
      <c r="R75" s="134"/>
      <c r="S75" s="134"/>
      <c r="T75" s="146"/>
      <c r="U75" s="134"/>
      <c r="V75" s="135"/>
    </row>
    <row r="76" spans="2:22" ht="15.5" x14ac:dyDescent="0.35">
      <c r="B76" s="76" t="s">
        <v>68</v>
      </c>
      <c r="C76" s="82">
        <v>4482183.68</v>
      </c>
      <c r="D76" s="82">
        <v>2653284.6828000001</v>
      </c>
      <c r="E76" s="263"/>
      <c r="F76" s="83"/>
      <c r="G76" s="246">
        <f>G49</f>
        <v>0</v>
      </c>
      <c r="L76" s="144">
        <v>360</v>
      </c>
      <c r="M76" s="137" t="s">
        <v>188</v>
      </c>
      <c r="N76" s="134"/>
      <c r="O76" s="134"/>
      <c r="P76" s="134"/>
      <c r="Q76" s="134" t="s">
        <v>189</v>
      </c>
      <c r="R76" s="134"/>
      <c r="S76" s="134"/>
      <c r="T76" s="134"/>
      <c r="U76" s="134"/>
      <c r="V76" s="135"/>
    </row>
    <row r="77" spans="2:22" x14ac:dyDescent="0.35">
      <c r="B77" s="76" t="s">
        <v>69</v>
      </c>
      <c r="C77" s="82">
        <v>15046.720000000001</v>
      </c>
      <c r="D77" s="82">
        <v>13908.9</v>
      </c>
      <c r="E77" s="263"/>
      <c r="F77" s="83"/>
      <c r="G77" s="246">
        <f>0.4*G12</f>
        <v>0</v>
      </c>
      <c r="L77" s="133"/>
      <c r="M77" s="134" t="str">
        <f>M72</f>
        <v>inventario</v>
      </c>
      <c r="N77" s="134"/>
      <c r="O77" s="134"/>
      <c r="P77" s="134"/>
      <c r="Q77" s="134"/>
      <c r="R77" s="134"/>
      <c r="S77" s="148"/>
      <c r="T77" s="148"/>
      <c r="U77" s="148"/>
      <c r="V77" s="135"/>
    </row>
    <row r="78" spans="2:22" x14ac:dyDescent="0.35">
      <c r="B78" s="76" t="s">
        <v>70</v>
      </c>
      <c r="C78" s="82">
        <v>676963.04</v>
      </c>
      <c r="D78" s="82">
        <v>1564612.7999999998</v>
      </c>
      <c r="E78" s="263"/>
      <c r="F78" s="83"/>
      <c r="G78" s="246">
        <f>30%*G16</f>
        <v>0</v>
      </c>
      <c r="L78" s="133"/>
      <c r="M78" s="134" t="str">
        <f t="shared" ref="M78:M79" si="13">M73</f>
        <v>CxC</v>
      </c>
      <c r="N78" s="134"/>
      <c r="O78" s="134"/>
      <c r="P78" s="134"/>
      <c r="Q78" s="134"/>
      <c r="R78" s="148"/>
      <c r="S78" s="148"/>
      <c r="T78" s="148"/>
      <c r="U78" s="148"/>
      <c r="V78" s="135"/>
    </row>
    <row r="79" spans="2:22" x14ac:dyDescent="0.35">
      <c r="B79" s="76" t="s">
        <v>71</v>
      </c>
      <c r="C79" s="82">
        <v>1776987.6800000002</v>
      </c>
      <c r="D79" s="82">
        <v>2101743.42</v>
      </c>
      <c r="E79" s="263"/>
      <c r="F79" s="83"/>
      <c r="G79" s="246">
        <f>4.6%*G9</f>
        <v>0</v>
      </c>
      <c r="L79" s="133"/>
      <c r="M79" s="134" t="str">
        <f t="shared" si="13"/>
        <v>CxP</v>
      </c>
      <c r="N79" s="134"/>
      <c r="O79" s="134"/>
      <c r="P79" s="134"/>
      <c r="Q79" s="134"/>
      <c r="R79" s="148"/>
      <c r="S79" s="148"/>
      <c r="T79" s="148"/>
      <c r="U79" s="148"/>
      <c r="V79" s="135"/>
    </row>
    <row r="80" spans="2:22" x14ac:dyDescent="0.35">
      <c r="B80" s="76" t="s">
        <v>72</v>
      </c>
      <c r="C80" s="263">
        <v>1476351.9680000001</v>
      </c>
      <c r="D80" s="263">
        <v>2249280</v>
      </c>
      <c r="E80" s="263"/>
      <c r="F80" s="83"/>
      <c r="G80" s="246">
        <f t="shared" ref="F80:G80" si="14">F80</f>
        <v>0</v>
      </c>
      <c r="H80" s="266"/>
      <c r="L80" s="133"/>
      <c r="M80" s="134"/>
      <c r="N80" s="134"/>
      <c r="O80" s="134"/>
      <c r="P80" s="134"/>
      <c r="Q80" s="134"/>
      <c r="R80" s="134"/>
      <c r="S80" s="134"/>
      <c r="T80" s="146"/>
      <c r="U80" s="134"/>
      <c r="V80" s="135"/>
    </row>
    <row r="81" spans="2:22" x14ac:dyDescent="0.35">
      <c r="B81" s="89" t="s">
        <v>73</v>
      </c>
      <c r="C81" s="264">
        <v>8427533.0880000014</v>
      </c>
      <c r="D81" s="264">
        <v>8582829.8027999997</v>
      </c>
      <c r="E81" s="264"/>
      <c r="F81" s="90"/>
      <c r="G81" s="260">
        <f t="shared" ref="F81:G81" si="15">G76+G77+G78+G79+G80</f>
        <v>0</v>
      </c>
      <c r="I81" s="245"/>
      <c r="L81" s="144" t="s">
        <v>118</v>
      </c>
      <c r="M81" s="149" t="s">
        <v>211</v>
      </c>
      <c r="N81" s="134"/>
      <c r="O81" s="134"/>
      <c r="P81" s="134"/>
      <c r="Q81" s="134"/>
      <c r="R81" s="150"/>
      <c r="S81" s="159"/>
      <c r="T81" s="159"/>
      <c r="U81" s="159"/>
      <c r="V81" s="135"/>
    </row>
    <row r="82" spans="2:22" x14ac:dyDescent="0.35">
      <c r="B82" s="80" t="s">
        <v>74</v>
      </c>
      <c r="C82" s="62"/>
      <c r="D82" s="62"/>
      <c r="E82" s="62"/>
      <c r="F82" s="79"/>
      <c r="G82" s="247"/>
      <c r="I82" s="245"/>
      <c r="L82" s="133"/>
      <c r="M82" s="134"/>
      <c r="N82" s="134"/>
      <c r="O82" s="134"/>
      <c r="P82" s="134"/>
      <c r="Q82" s="134"/>
      <c r="R82" s="134"/>
      <c r="S82" s="134"/>
      <c r="T82" s="146"/>
      <c r="U82" s="134"/>
      <c r="V82" s="135"/>
    </row>
    <row r="83" spans="2:22" x14ac:dyDescent="0.35">
      <c r="B83" s="76" t="s">
        <v>75</v>
      </c>
      <c r="C83" s="82">
        <v>7571784.7088000001</v>
      </c>
      <c r="D83" s="263">
        <v>5224890</v>
      </c>
      <c r="E83" s="263"/>
      <c r="F83" s="83"/>
      <c r="G83" s="246">
        <v>2453000</v>
      </c>
      <c r="I83" s="245"/>
      <c r="L83" s="151" t="s">
        <v>190</v>
      </c>
      <c r="M83" s="134"/>
      <c r="N83" s="134"/>
      <c r="O83" s="134"/>
      <c r="P83" s="134"/>
      <c r="Q83" s="134"/>
      <c r="R83" s="148"/>
      <c r="S83" s="148"/>
      <c r="T83" s="148"/>
      <c r="U83" s="148"/>
      <c r="V83" s="135"/>
    </row>
    <row r="84" spans="2:22" x14ac:dyDescent="0.35">
      <c r="B84" s="80" t="s">
        <v>239</v>
      </c>
      <c r="C84" s="62"/>
      <c r="D84" s="62"/>
      <c r="E84" s="62"/>
      <c r="F84" s="265"/>
      <c r="G84" s="258">
        <v>12693831.390000001</v>
      </c>
      <c r="L84" s="152" t="s">
        <v>191</v>
      </c>
      <c r="M84" s="134"/>
      <c r="N84" s="134"/>
      <c r="O84" s="134"/>
      <c r="P84" s="134"/>
      <c r="Q84" s="134"/>
      <c r="R84" s="142"/>
      <c r="S84" s="142"/>
      <c r="T84" s="142"/>
      <c r="U84" s="142"/>
      <c r="V84" s="135"/>
    </row>
    <row r="85" spans="2:22" x14ac:dyDescent="0.35">
      <c r="B85" s="76"/>
      <c r="C85" s="62"/>
      <c r="D85" s="62"/>
      <c r="E85" s="62"/>
      <c r="F85" s="79"/>
      <c r="G85" s="247"/>
      <c r="L85" s="133"/>
      <c r="M85" s="134"/>
      <c r="N85" s="134"/>
      <c r="O85" s="134"/>
      <c r="P85" s="134"/>
      <c r="Q85" s="134"/>
      <c r="R85" s="134"/>
      <c r="S85" s="134"/>
      <c r="T85" s="134"/>
      <c r="U85" s="134"/>
      <c r="V85" s="135"/>
    </row>
    <row r="86" spans="2:22" ht="15.5" x14ac:dyDescent="0.35">
      <c r="B86" s="80" t="s">
        <v>76</v>
      </c>
      <c r="C86" s="262">
        <v>36431823.500800006</v>
      </c>
      <c r="D86" s="262">
        <v>44318943.100200005</v>
      </c>
      <c r="E86" s="262"/>
      <c r="F86" s="81"/>
      <c r="G86" s="257">
        <f t="shared" ref="F86:G86" si="16">G87+G88</f>
        <v>50000</v>
      </c>
      <c r="L86" s="153" t="s">
        <v>192</v>
      </c>
      <c r="M86" s="137" t="s">
        <v>193</v>
      </c>
      <c r="N86" s="137"/>
      <c r="O86" s="137"/>
      <c r="P86" s="137"/>
      <c r="Q86" s="137"/>
      <c r="R86" s="148"/>
      <c r="S86" s="148"/>
      <c r="T86" s="148"/>
      <c r="U86" s="148"/>
      <c r="V86" s="135"/>
    </row>
    <row r="87" spans="2:22" x14ac:dyDescent="0.35">
      <c r="B87" s="76" t="s">
        <v>77</v>
      </c>
      <c r="C87" s="82">
        <v>104000</v>
      </c>
      <c r="D87" s="82">
        <v>106500</v>
      </c>
      <c r="E87" s="82"/>
      <c r="F87" s="86"/>
      <c r="G87" s="259">
        <v>50000</v>
      </c>
      <c r="L87" s="133" t="s">
        <v>194</v>
      </c>
      <c r="M87" s="134" t="s">
        <v>195</v>
      </c>
      <c r="N87" s="134"/>
      <c r="O87" s="134"/>
      <c r="P87" s="134"/>
      <c r="Q87" s="134"/>
      <c r="R87" s="150"/>
      <c r="S87" s="150"/>
      <c r="T87" s="150"/>
      <c r="U87" s="150"/>
      <c r="V87" s="135"/>
    </row>
    <row r="88" spans="2:22" x14ac:dyDescent="0.35">
      <c r="B88" s="76" t="s">
        <v>78</v>
      </c>
      <c r="C88" s="263">
        <v>36327823.500800006</v>
      </c>
      <c r="D88" s="263">
        <v>44212443.100200005</v>
      </c>
      <c r="E88" s="263"/>
      <c r="F88" s="83"/>
      <c r="G88" s="246">
        <f>F88+G17</f>
        <v>0</v>
      </c>
      <c r="L88" s="133"/>
      <c r="M88" s="134"/>
      <c r="N88" s="134"/>
      <c r="O88" s="134"/>
      <c r="P88" s="134"/>
      <c r="Q88" s="134"/>
      <c r="R88" s="134"/>
      <c r="S88" s="134"/>
      <c r="T88" s="134"/>
      <c r="U88" s="134"/>
      <c r="V88" s="135"/>
    </row>
    <row r="89" spans="2:22" ht="15.5" x14ac:dyDescent="0.35">
      <c r="B89" s="76"/>
      <c r="C89" s="62"/>
      <c r="D89" s="62"/>
      <c r="E89" s="62"/>
      <c r="F89" s="79"/>
      <c r="G89" s="247"/>
      <c r="L89" s="153" t="s">
        <v>196</v>
      </c>
      <c r="M89" s="137"/>
      <c r="N89" s="137"/>
      <c r="O89" s="137"/>
      <c r="P89" s="137"/>
      <c r="Q89" s="137"/>
      <c r="R89" s="161"/>
      <c r="S89" s="161"/>
      <c r="T89" s="161"/>
      <c r="U89" s="161"/>
      <c r="V89" s="135"/>
    </row>
    <row r="90" spans="2:22" x14ac:dyDescent="0.35">
      <c r="B90" s="80" t="s">
        <v>79</v>
      </c>
      <c r="C90" s="262">
        <v>52431141.297600009</v>
      </c>
      <c r="D90" s="262">
        <v>58126662.902999997</v>
      </c>
      <c r="E90" s="262"/>
      <c r="F90" s="81"/>
      <c r="G90" s="257">
        <f>G86+G83+G81+G84</f>
        <v>15196831.390000001</v>
      </c>
      <c r="L90" s="133" t="s">
        <v>197</v>
      </c>
      <c r="M90" s="134"/>
      <c r="N90" s="134"/>
      <c r="O90" s="134"/>
      <c r="P90" s="134"/>
      <c r="Q90" s="134"/>
      <c r="R90" s="162"/>
      <c r="S90" s="162"/>
      <c r="T90" s="162"/>
      <c r="U90" s="162"/>
      <c r="V90" s="135"/>
    </row>
    <row r="91" spans="2:22" ht="15" thickBot="1" x14ac:dyDescent="0.4">
      <c r="B91" s="92"/>
      <c r="C91" s="93"/>
      <c r="D91" s="93"/>
      <c r="E91" s="93"/>
      <c r="F91" s="94"/>
      <c r="G91" s="247"/>
      <c r="L91" s="133"/>
      <c r="M91" s="134"/>
      <c r="N91" s="134"/>
      <c r="O91" s="134"/>
      <c r="P91" s="134"/>
      <c r="Q91" s="134"/>
      <c r="R91" s="134"/>
      <c r="S91" s="134"/>
      <c r="T91" s="134"/>
      <c r="U91" s="134"/>
      <c r="V91" s="135"/>
    </row>
    <row r="92" spans="2:22" x14ac:dyDescent="0.35">
      <c r="B92" s="247" t="s">
        <v>228</v>
      </c>
      <c r="C92" s="246">
        <f>C73-C90</f>
        <v>0</v>
      </c>
      <c r="D92" s="246">
        <f t="shared" ref="D92:G92" si="17">D73-D90</f>
        <v>0</v>
      </c>
      <c r="E92" s="246">
        <f t="shared" si="17"/>
        <v>0</v>
      </c>
      <c r="F92" s="246">
        <f t="shared" si="17"/>
        <v>0</v>
      </c>
      <c r="G92" s="246" t="e">
        <f t="shared" si="17"/>
        <v>#DIV/0!</v>
      </c>
      <c r="L92" s="133" t="s">
        <v>198</v>
      </c>
      <c r="M92" s="134" t="s">
        <v>199</v>
      </c>
      <c r="N92" s="134"/>
      <c r="O92" s="134"/>
      <c r="P92" s="134"/>
      <c r="Q92" s="134"/>
      <c r="R92" s="163"/>
      <c r="S92" s="163"/>
      <c r="T92" s="163"/>
      <c r="U92" s="163"/>
      <c r="V92" s="135"/>
    </row>
    <row r="93" spans="2:22" x14ac:dyDescent="0.35">
      <c r="B93" s="247"/>
      <c r="C93" s="247"/>
      <c r="D93" s="247"/>
      <c r="E93" s="247"/>
      <c r="F93" s="247"/>
      <c r="L93" s="133"/>
      <c r="M93" s="134" t="s">
        <v>200</v>
      </c>
      <c r="N93" s="134"/>
      <c r="O93" s="134"/>
      <c r="P93" s="134"/>
      <c r="Q93" s="143"/>
      <c r="R93" s="163"/>
      <c r="S93" s="163"/>
      <c r="T93" s="163"/>
      <c r="U93" s="163"/>
      <c r="V93" s="135"/>
    </row>
    <row r="94" spans="2:22" x14ac:dyDescent="0.35">
      <c r="L94" s="133"/>
      <c r="M94" s="134" t="s">
        <v>201</v>
      </c>
      <c r="N94" s="134"/>
      <c r="O94" s="134"/>
      <c r="P94" s="134"/>
      <c r="Q94" s="134"/>
      <c r="R94" s="163"/>
      <c r="S94" s="163"/>
      <c r="T94" s="163"/>
      <c r="U94" s="163"/>
      <c r="V94" s="135"/>
    </row>
    <row r="95" spans="2:22" x14ac:dyDescent="0.35">
      <c r="L95" s="133"/>
      <c r="M95" s="154" t="s">
        <v>202</v>
      </c>
      <c r="N95" s="134"/>
      <c r="O95" s="134"/>
      <c r="P95" s="134"/>
      <c r="Q95" s="134"/>
      <c r="R95" s="134"/>
      <c r="S95" s="134"/>
      <c r="T95" s="134"/>
      <c r="U95" s="134"/>
      <c r="V95" s="135"/>
    </row>
    <row r="96" spans="2:22" ht="15" thickBot="1" x14ac:dyDescent="0.4">
      <c r="E96" s="245"/>
      <c r="G96" s="245"/>
      <c r="L96" s="155"/>
      <c r="M96" s="156"/>
      <c r="N96" s="156"/>
      <c r="O96" s="156"/>
      <c r="P96" s="156"/>
      <c r="Q96" s="156"/>
      <c r="R96" s="156"/>
      <c r="S96" s="156"/>
      <c r="T96" s="156"/>
      <c r="U96" s="156"/>
      <c r="V96" s="157"/>
    </row>
    <row r="97" spans="5:15" x14ac:dyDescent="0.35">
      <c r="F97" s="244"/>
    </row>
    <row r="98" spans="5:15" x14ac:dyDescent="0.35">
      <c r="E98" s="244"/>
      <c r="F98" s="245"/>
      <c r="O98" s="69"/>
    </row>
    <row r="99" spans="5:15" x14ac:dyDescent="0.35">
      <c r="E99" s="245"/>
    </row>
    <row r="100" spans="5:15" x14ac:dyDescent="0.35">
      <c r="E100" s="245"/>
    </row>
  </sheetData>
  <mergeCells count="25">
    <mergeCell ref="S64:U64"/>
    <mergeCell ref="A20:H20"/>
    <mergeCell ref="B38:G38"/>
    <mergeCell ref="O5:Q5"/>
    <mergeCell ref="E60:E62"/>
    <mergeCell ref="F60:F62"/>
    <mergeCell ref="G60:G62"/>
    <mergeCell ref="O12:Q12"/>
    <mergeCell ref="U12:W12"/>
    <mergeCell ref="L67:L68"/>
    <mergeCell ref="A6:C6"/>
    <mergeCell ref="J8:L8"/>
    <mergeCell ref="T15:V15"/>
    <mergeCell ref="T16:V16"/>
    <mergeCell ref="T23:V23"/>
    <mergeCell ref="Q23:S23"/>
    <mergeCell ref="Q16:S16"/>
    <mergeCell ref="O7:Q7"/>
    <mergeCell ref="O9:O10"/>
    <mergeCell ref="P9:P10"/>
    <mergeCell ref="Q9:Q10"/>
    <mergeCell ref="O11:Q11"/>
    <mergeCell ref="R11:T11"/>
    <mergeCell ref="R12:T12"/>
    <mergeCell ref="U11:W11"/>
  </mergeCells>
  <pageMargins left="0.7" right="0.7" top="0.75" bottom="0.75" header="0.3" footer="0.3"/>
  <ignoredErrors>
    <ignoredError sqref="G73 G63 G60 G56" evalError="1"/>
    <ignoredError sqref="G67 G12 G14 G16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3A5AEDCAADD114F8DF92FEC7B6F8A6A" ma:contentTypeVersion="3" ma:contentTypeDescription="Crear nuevo documento." ma:contentTypeScope="" ma:versionID="2ca55097b1a055d432caab751754be19">
  <xsd:schema xmlns:xsd="http://www.w3.org/2001/XMLSchema" xmlns:xs="http://www.w3.org/2001/XMLSchema" xmlns:p="http://schemas.microsoft.com/office/2006/metadata/properties" xmlns:ns2="3752e127-5709-4ff1-a8de-cae3fbbb207d" targetNamespace="http://schemas.microsoft.com/office/2006/metadata/properties" ma:root="true" ma:fieldsID="33a8726d6cee62ed9a891001b069de44" ns2:_="">
    <xsd:import namespace="3752e127-5709-4ff1-a8de-cae3fbbb207d"/>
    <xsd:element name="properties">
      <xsd:complexType>
        <xsd:sequence>
          <xsd:element name="documentManagement">
            <xsd:complexType>
              <xsd:all>
                <xsd:element ref="ns2:DocumentoCIC"/>
                <xsd:element ref="ns2:Extension"/>
                <xsd:element ref="ns2:Codig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52e127-5709-4ff1-a8de-cae3fbbb207d" elementFormDefault="qualified">
    <xsd:import namespace="http://schemas.microsoft.com/office/2006/documentManagement/types"/>
    <xsd:import namespace="http://schemas.microsoft.com/office/infopath/2007/PartnerControls"/>
    <xsd:element name="DocumentoCIC" ma:index="8" ma:displayName="DocumentoCIC" ma:list="{9d86e6da-f7ca-45fe-ae11-50a717084efb}" ma:internalName="DocumentoCIC" ma:showField="Codigo">
      <xsd:simpleType>
        <xsd:restriction base="dms:Lookup"/>
      </xsd:simpleType>
    </xsd:element>
    <xsd:element name="Extension" ma:index="9" ma:displayName="Extensión" ma:internalName="Extension">
      <xsd:simpleType>
        <xsd:restriction base="dms:Text">
          <xsd:maxLength value="255"/>
        </xsd:restriction>
      </xsd:simpleType>
    </xsd:element>
    <xsd:element name="Codigo" ma:index="10" nillable="true" ma:displayName="Código" ma:internalName="Codig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igo xmlns="3752e127-5709-4ff1-a8de-cae3fbbb207d">2-AAEX01-08-1935-04</Codigo>
    <Extension xmlns="3752e127-5709-4ff1-a8de-cae3fbbb207d">xlsx</Extension>
    <DocumentoCIC xmlns="3752e127-5709-4ff1-a8de-cae3fbbb207d">1935</DocumentoCIC>
  </documentManagement>
</p:properties>
</file>

<file path=customXml/itemProps1.xml><?xml version="1.0" encoding="utf-8"?>
<ds:datastoreItem xmlns:ds="http://schemas.openxmlformats.org/officeDocument/2006/customXml" ds:itemID="{3CFB5959-1658-4135-ACA5-02A5E3DD7669}"/>
</file>

<file path=customXml/itemProps2.xml><?xml version="1.0" encoding="utf-8"?>
<ds:datastoreItem xmlns:ds="http://schemas.openxmlformats.org/officeDocument/2006/customXml" ds:itemID="{38169825-CE0F-4F52-B287-3B369A3303BC}"/>
</file>

<file path=customXml/itemProps3.xml><?xml version="1.0" encoding="utf-8"?>
<ds:datastoreItem xmlns:ds="http://schemas.openxmlformats.org/officeDocument/2006/customXml" ds:itemID="{EC13B6F0-63DA-439D-AB3E-413FC0D42AE5}"/>
</file>

<file path=customXml/itemProps4.xml><?xml version="1.0" encoding="utf-8"?>
<ds:datastoreItem xmlns:ds="http://schemas.openxmlformats.org/officeDocument/2006/customXml" ds:itemID="{A8062078-1AC3-4B41-8BEF-B457F22BA5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Supuestos (estudiantes)</vt:lpstr>
      <vt:lpstr>Información  para la proyección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2-AA86-11-224 - Supuestos.xlsx</dc:title>
  <dc:creator>Aleida Gonzalez Cueto Longres</dc:creator>
  <cp:lastModifiedBy>Aleida Gonzalez Cueto Longres</cp:lastModifiedBy>
  <dcterms:created xsi:type="dcterms:W3CDTF">2015-06-05T18:19:34Z</dcterms:created>
  <dcterms:modified xsi:type="dcterms:W3CDTF">2024-09-19T17:46:39Z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0x01010073A5AEDCAADD114F8DF92FEC7B6F8A6A</vt:lpwstr>
  </property>
  <property fmtid="{D5CDD505-2E9C-101B-9397-08002B2CF9AE}" pid="3" name="_dlc_DocIdItemGuid">
    <vt:lpwstr>76dbdaed-a19e-4b18-b003-605d74433718</vt:lpwstr>
  </property>
  <property fmtid="{D5CDD505-2E9C-101B-9397-08002B2CF9AE}" pid="4" name="Visualizaciones">
    <vt:r8>15</vt:r8>
  </property>
  <property fmtid="{D5CDD505-2E9C-101B-9397-08002B2CF9AE}" pid="5" name="_dlc_DocId">
    <vt:lpwstr>HTZJY7NWZ5AD-331960841-160</vt:lpwstr>
  </property>
  <property fmtid="{D5CDD505-2E9C-101B-9397-08002B2CF9AE}" pid="6" name="_dlc_DocIdUrl">
    <vt:lpwstr>https://cic.itesm.mx/_layouts/15/DocIdRedir.aspx?ID=HTZJY7NWZ5AD-331960841-160, HTZJY7NWZ5AD-331960841-160</vt:lpwstr>
  </property>
</Properties>
</file>